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2_Gin\01_Gliders\00_CCC\Boomerang12_Z-series\Certification_2023\"/>
    </mc:Choice>
  </mc:AlternateContent>
  <xr:revisionPtr revIDLastSave="0" documentId="8_{F02CA66D-CFE1-46A1-B922-A9EF76D19AA5}" xr6:coauthVersionLast="47" xr6:coauthVersionMax="47" xr10:uidLastSave="{00000000-0000-0000-0000-000000000000}"/>
  <bookViews>
    <workbookView xWindow="617" yWindow="986" windowWidth="25997" windowHeight="16131" xr2:uid="{00000000-000D-0000-FFFF-FFFF00000000}"/>
  </bookViews>
  <sheets>
    <sheet name="S" sheetId="1" r:id="rId1"/>
    <sheet name="SM" sheetId="2" r:id="rId2"/>
    <sheet name="M" sheetId="3" r:id="rId3"/>
    <sheet name="ML" sheetId="4" r:id="rId4"/>
    <sheet name="L" sheetId="5" r:id="rId5"/>
    <sheet name="XL" sheetId="8" r:id="rId6"/>
    <sheet name="Line plan" sheetId="6" r:id="rId7"/>
    <sheet name="Riser" sheetId="7" r:id="rId8"/>
  </sheets>
  <externalReferences>
    <externalReference r:id="rId9"/>
  </externalReferences>
  <calcPr calcId="191029"/>
</workbook>
</file>

<file path=xl/calcChain.xml><?xml version="1.0" encoding="utf-8"?>
<calcChain xmlns="http://schemas.openxmlformats.org/spreadsheetml/2006/main">
  <c r="G72" i="1" l="1"/>
  <c r="AC83" i="8"/>
  <c r="AC82" i="8"/>
  <c r="AC79" i="8"/>
  <c r="AC78" i="8"/>
  <c r="AD72" i="8"/>
  <c r="AC83" i="4"/>
  <c r="AC82" i="4"/>
  <c r="AC79" i="4"/>
  <c r="AC78" i="4"/>
  <c r="AD72" i="4"/>
  <c r="AD72" i="3"/>
  <c r="AD72" i="2"/>
  <c r="AD72" i="1" l="1"/>
  <c r="V88" i="8" l="1"/>
  <c r="V80" i="8"/>
  <c r="V72" i="8"/>
  <c r="V88" i="5"/>
  <c r="V80" i="5"/>
  <c r="V72" i="5"/>
  <c r="V88" i="4"/>
  <c r="V80" i="4"/>
  <c r="V72" i="4"/>
  <c r="V88" i="3"/>
  <c r="V80" i="3"/>
  <c r="V72" i="3"/>
  <c r="V88" i="2"/>
  <c r="V80" i="2"/>
  <c r="V72" i="2"/>
  <c r="L90" i="8"/>
  <c r="K90" i="8"/>
  <c r="L89" i="8"/>
  <c r="L88" i="8"/>
  <c r="K88" i="8"/>
  <c r="L87" i="8"/>
  <c r="L90" i="5"/>
  <c r="K90" i="5"/>
  <c r="L89" i="5"/>
  <c r="L88" i="5"/>
  <c r="K88" i="5"/>
  <c r="L87" i="5"/>
  <c r="L90" i="4"/>
  <c r="K90" i="4"/>
  <c r="L89" i="4"/>
  <c r="L88" i="4"/>
  <c r="K88" i="4"/>
  <c r="L87" i="4"/>
  <c r="L90" i="3"/>
  <c r="K90" i="3"/>
  <c r="L89" i="3"/>
  <c r="L88" i="3"/>
  <c r="K88" i="3"/>
  <c r="L87" i="3"/>
  <c r="L90" i="2"/>
  <c r="K90" i="2"/>
  <c r="L89" i="2"/>
  <c r="L88" i="2"/>
  <c r="K88" i="2"/>
  <c r="L87" i="2"/>
  <c r="X40" i="8"/>
  <c r="W40" i="8"/>
  <c r="X39" i="8"/>
  <c r="W39" i="8"/>
  <c r="X38" i="8"/>
  <c r="W38" i="8"/>
  <c r="X37" i="8"/>
  <c r="W37" i="8"/>
  <c r="X36" i="8"/>
  <c r="W36" i="8"/>
  <c r="X35" i="8"/>
  <c r="W35" i="8"/>
  <c r="X34" i="8"/>
  <c r="W34" i="8"/>
  <c r="X33" i="8"/>
  <c r="W33" i="8"/>
  <c r="W32" i="8"/>
  <c r="W31" i="8"/>
  <c r="W30" i="8"/>
  <c r="W29" i="8"/>
  <c r="W28" i="8"/>
  <c r="W27" i="8"/>
  <c r="W26" i="8"/>
  <c r="W25" i="8"/>
  <c r="X40" i="5"/>
  <c r="W40" i="5"/>
  <c r="X39" i="5"/>
  <c r="W39" i="5"/>
  <c r="X38" i="5"/>
  <c r="W38" i="5"/>
  <c r="X37" i="5"/>
  <c r="W37" i="5"/>
  <c r="X36" i="5"/>
  <c r="W36" i="5"/>
  <c r="X35" i="5"/>
  <c r="W35" i="5"/>
  <c r="X34" i="5"/>
  <c r="W34" i="5"/>
  <c r="X33" i="5"/>
  <c r="W33" i="5"/>
  <c r="W32" i="5"/>
  <c r="W31" i="5"/>
  <c r="W30" i="5"/>
  <c r="W29" i="5"/>
  <c r="W28" i="5"/>
  <c r="W27" i="5"/>
  <c r="W26" i="5"/>
  <c r="W25" i="5"/>
  <c r="X40" i="4"/>
  <c r="W40" i="4"/>
  <c r="X39" i="4"/>
  <c r="W39" i="4"/>
  <c r="X38" i="4"/>
  <c r="W38" i="4"/>
  <c r="X37" i="4"/>
  <c r="W37" i="4"/>
  <c r="X36" i="4"/>
  <c r="W36" i="4"/>
  <c r="X35" i="4"/>
  <c r="W35" i="4"/>
  <c r="X34" i="4"/>
  <c r="W34" i="4"/>
  <c r="X33" i="4"/>
  <c r="W33" i="4"/>
  <c r="W32" i="4"/>
  <c r="W31" i="4"/>
  <c r="W30" i="4"/>
  <c r="W29" i="4"/>
  <c r="W28" i="4"/>
  <c r="W27" i="4"/>
  <c r="W26" i="4"/>
  <c r="W25" i="4"/>
  <c r="X40" i="3"/>
  <c r="W40" i="3"/>
  <c r="X39" i="3"/>
  <c r="W39" i="3"/>
  <c r="X38" i="3"/>
  <c r="W38" i="3"/>
  <c r="X37" i="3"/>
  <c r="W37" i="3"/>
  <c r="X36" i="3"/>
  <c r="W36" i="3"/>
  <c r="X35" i="3"/>
  <c r="W35" i="3"/>
  <c r="X34" i="3"/>
  <c r="W34" i="3"/>
  <c r="X33" i="3"/>
  <c r="W33" i="3"/>
  <c r="W32" i="3"/>
  <c r="W31" i="3"/>
  <c r="W30" i="3"/>
  <c r="W29" i="3"/>
  <c r="W28" i="3"/>
  <c r="W27" i="3"/>
  <c r="W26" i="3"/>
  <c r="W25" i="3"/>
  <c r="X40" i="2"/>
  <c r="W40" i="2"/>
  <c r="X39" i="2"/>
  <c r="W39" i="2"/>
  <c r="X38" i="2"/>
  <c r="W38" i="2"/>
  <c r="X37" i="2"/>
  <c r="W37" i="2"/>
  <c r="X36" i="2"/>
  <c r="W36" i="2"/>
  <c r="X35" i="2"/>
  <c r="W35" i="2"/>
  <c r="X34" i="2"/>
  <c r="W34" i="2"/>
  <c r="X33" i="2"/>
  <c r="W33" i="2"/>
  <c r="W32" i="2"/>
  <c r="W31" i="2"/>
  <c r="W30" i="2"/>
  <c r="W29" i="2"/>
  <c r="W28" i="2"/>
  <c r="W27" i="2"/>
  <c r="W26" i="2"/>
  <c r="W25" i="2"/>
  <c r="X40" i="1" l="1"/>
  <c r="X39" i="1"/>
  <c r="X38" i="1"/>
  <c r="X37" i="1"/>
  <c r="X36" i="1"/>
  <c r="U25" i="1"/>
  <c r="U26" i="1"/>
  <c r="U27" i="1"/>
  <c r="U28" i="1"/>
  <c r="W25" i="1"/>
  <c r="W26" i="1"/>
  <c r="W27" i="1"/>
  <c r="W28" i="1"/>
  <c r="W29" i="1"/>
  <c r="W36" i="1"/>
  <c r="U37" i="1"/>
  <c r="W37" i="1"/>
  <c r="U38" i="1"/>
  <c r="W38" i="1"/>
  <c r="U39" i="1"/>
  <c r="W39" i="1"/>
  <c r="U40" i="1"/>
  <c r="W40" i="1"/>
  <c r="V88" i="1"/>
  <c r="V80" i="1"/>
  <c r="V72" i="1"/>
  <c r="L90" i="1"/>
  <c r="K90" i="1"/>
  <c r="L89" i="1"/>
  <c r="L88" i="1"/>
  <c r="K88" i="1"/>
  <c r="L87" i="1"/>
  <c r="AD72" i="5"/>
  <c r="AJ47" i="5" l="1"/>
  <c r="AI47" i="5"/>
  <c r="AG47" i="5"/>
  <c r="AG41" i="5"/>
  <c r="AG37" i="5"/>
  <c r="AG33" i="5"/>
  <c r="AG29" i="5"/>
  <c r="AG25" i="5"/>
  <c r="AG19" i="5"/>
  <c r="AI16" i="5"/>
  <c r="AG16" i="5"/>
  <c r="AJ16" i="5" s="1"/>
  <c r="X94" i="5"/>
  <c r="X94" i="4"/>
  <c r="X94" i="3"/>
  <c r="X94" i="2"/>
  <c r="X94" i="1"/>
  <c r="AG47" i="3"/>
  <c r="AG41" i="3"/>
  <c r="AG37" i="3"/>
  <c r="AG33" i="3"/>
  <c r="AG29" i="3"/>
  <c r="AG25" i="3"/>
  <c r="AG19" i="3"/>
  <c r="AG16" i="3"/>
  <c r="AC21" i="5"/>
  <c r="AG47" i="4" l="1"/>
  <c r="AG41" i="4"/>
  <c r="AG37" i="4"/>
  <c r="AG33" i="4"/>
  <c r="AG29" i="4"/>
  <c r="AG25" i="4"/>
  <c r="AG19" i="4"/>
  <c r="AG16" i="4"/>
  <c r="AG47" i="1"/>
  <c r="AG41" i="1"/>
  <c r="AG37" i="1"/>
  <c r="AG25" i="1"/>
  <c r="AG19" i="1"/>
  <c r="AG16" i="1"/>
  <c r="AC21" i="2"/>
  <c r="V96" i="8" l="1"/>
  <c r="U96" i="8"/>
  <c r="T96" i="8"/>
  <c r="V95" i="8"/>
  <c r="U95" i="8"/>
  <c r="X95" i="8" s="1"/>
  <c r="O56" i="8" s="1"/>
  <c r="O9" i="8" s="1"/>
  <c r="V94" i="8"/>
  <c r="U94" i="8"/>
  <c r="V93" i="8"/>
  <c r="T93" i="8"/>
  <c r="V92" i="8"/>
  <c r="X92" i="8" s="1"/>
  <c r="O53" i="8" s="1"/>
  <c r="O12" i="8" s="1"/>
  <c r="V91" i="8"/>
  <c r="T91" i="8"/>
  <c r="S91" i="8"/>
  <c r="V90" i="8"/>
  <c r="T90" i="8"/>
  <c r="V89" i="8"/>
  <c r="T89" i="8"/>
  <c r="S89" i="8"/>
  <c r="X88" i="8"/>
  <c r="O49" i="8" s="1"/>
  <c r="E88" i="8"/>
  <c r="D88" i="8"/>
  <c r="C88" i="8"/>
  <c r="V87" i="8"/>
  <c r="T87" i="8"/>
  <c r="S87" i="8"/>
  <c r="E87" i="8"/>
  <c r="D87" i="8"/>
  <c r="G87" i="8" s="1"/>
  <c r="C48" i="8" s="1"/>
  <c r="C17" i="8" s="1"/>
  <c r="V86" i="8"/>
  <c r="X86" i="8" s="1"/>
  <c r="O47" i="8" s="1"/>
  <c r="O18" i="8" s="1"/>
  <c r="T86" i="8"/>
  <c r="M86" i="8"/>
  <c r="L86" i="8"/>
  <c r="K86" i="8"/>
  <c r="G86" i="8"/>
  <c r="C47" i="8" s="1"/>
  <c r="V85" i="8"/>
  <c r="X85" i="8" s="1"/>
  <c r="O46" i="8" s="1"/>
  <c r="O19" i="8" s="1"/>
  <c r="T85" i="8"/>
  <c r="S85" i="8"/>
  <c r="M85" i="8"/>
  <c r="L85" i="8"/>
  <c r="O85" i="8" s="1"/>
  <c r="U35" i="8" s="1"/>
  <c r="U30" i="8" s="1"/>
  <c r="E85" i="8"/>
  <c r="D85" i="8"/>
  <c r="V84" i="8"/>
  <c r="X84" i="8" s="1"/>
  <c r="O45" i="8" s="1"/>
  <c r="O20" i="8" s="1"/>
  <c r="M84" i="8"/>
  <c r="L84" i="8"/>
  <c r="K84" i="8"/>
  <c r="O84" i="8" s="1"/>
  <c r="U34" i="8" s="1"/>
  <c r="U31" i="8" s="1"/>
  <c r="G84" i="8"/>
  <c r="C45" i="8" s="1"/>
  <c r="C20" i="8" s="1"/>
  <c r="E84" i="8"/>
  <c r="AE83" i="8"/>
  <c r="AB83" i="8"/>
  <c r="V83" i="8"/>
  <c r="T83" i="8"/>
  <c r="S83" i="8"/>
  <c r="M83" i="8"/>
  <c r="L83" i="8"/>
  <c r="E83" i="8"/>
  <c r="D83" i="8"/>
  <c r="C83" i="8"/>
  <c r="AE82" i="8"/>
  <c r="V82" i="8"/>
  <c r="T82" i="8"/>
  <c r="E82" i="8"/>
  <c r="AE81" i="8"/>
  <c r="AC81" i="8"/>
  <c r="AB81" i="8"/>
  <c r="V81" i="8"/>
  <c r="T81" i="8"/>
  <c r="S81" i="8"/>
  <c r="E81" i="8"/>
  <c r="D81" i="8"/>
  <c r="D82" i="8" s="1"/>
  <c r="G82" i="8" s="1"/>
  <c r="C43" i="8" s="1"/>
  <c r="C22" i="8" s="1"/>
  <c r="C81" i="8"/>
  <c r="G81" i="8" s="1"/>
  <c r="C42" i="8" s="1"/>
  <c r="C23" i="8" s="1"/>
  <c r="AD80" i="8"/>
  <c r="AG80" i="8" s="1"/>
  <c r="AA41" i="8" s="1"/>
  <c r="AA24" i="8" s="1"/>
  <c r="X80" i="8"/>
  <c r="O41" i="8" s="1"/>
  <c r="G80" i="8"/>
  <c r="C41" i="8" s="1"/>
  <c r="AB79" i="8"/>
  <c r="V79" i="8"/>
  <c r="T79" i="8"/>
  <c r="S79" i="8"/>
  <c r="L79" i="8"/>
  <c r="K79" i="8"/>
  <c r="E79" i="8"/>
  <c r="D79" i="8"/>
  <c r="G79" i="8" s="1"/>
  <c r="C40" i="8" s="1"/>
  <c r="C25" i="8" s="1"/>
  <c r="V78" i="8"/>
  <c r="T78" i="8"/>
  <c r="X78" i="8" s="1"/>
  <c r="O39" i="8" s="1"/>
  <c r="O26" i="8" s="1"/>
  <c r="L78" i="8"/>
  <c r="K78" i="8"/>
  <c r="E78" i="8"/>
  <c r="G78" i="8" s="1"/>
  <c r="C39" i="8" s="1"/>
  <c r="C26" i="8" s="1"/>
  <c r="AE77" i="8"/>
  <c r="AE79" i="8" s="1"/>
  <c r="AC77" i="8"/>
  <c r="AB77" i="8"/>
  <c r="V77" i="8"/>
  <c r="T77" i="8"/>
  <c r="S77" i="8"/>
  <c r="L77" i="8"/>
  <c r="K77" i="8"/>
  <c r="E77" i="8"/>
  <c r="D77" i="8"/>
  <c r="AD76" i="8"/>
  <c r="AG76" i="8" s="1"/>
  <c r="AA37" i="8" s="1"/>
  <c r="AA28" i="8" s="1"/>
  <c r="V76" i="8"/>
  <c r="M76" i="8"/>
  <c r="M77" i="8" s="1"/>
  <c r="L76" i="8"/>
  <c r="K76" i="8"/>
  <c r="G76" i="8"/>
  <c r="C37" i="8" s="1"/>
  <c r="AE75" i="8"/>
  <c r="AD75" i="8"/>
  <c r="AC75" i="8"/>
  <c r="AB75" i="8"/>
  <c r="V75" i="8"/>
  <c r="T75" i="8"/>
  <c r="S75" i="8"/>
  <c r="X75" i="8" s="1"/>
  <c r="O36" i="8" s="1"/>
  <c r="O29" i="8" s="1"/>
  <c r="L75" i="8"/>
  <c r="K75" i="8"/>
  <c r="E75" i="8"/>
  <c r="D75" i="8"/>
  <c r="G75" i="8" s="1"/>
  <c r="C36" i="8" s="1"/>
  <c r="C29" i="8" s="1"/>
  <c r="AE74" i="8"/>
  <c r="AD74" i="8"/>
  <c r="AC74" i="8"/>
  <c r="V74" i="8"/>
  <c r="T74" i="8"/>
  <c r="L74" i="8"/>
  <c r="K74" i="8"/>
  <c r="E74" i="8"/>
  <c r="G74" i="8" s="1"/>
  <c r="C35" i="8" s="1"/>
  <c r="C30" i="8" s="1"/>
  <c r="AE73" i="8"/>
  <c r="AD73" i="8"/>
  <c r="AC73" i="8"/>
  <c r="AB73" i="8"/>
  <c r="V73" i="8"/>
  <c r="T73" i="8"/>
  <c r="S73" i="8"/>
  <c r="L73" i="8"/>
  <c r="K73" i="8"/>
  <c r="G73" i="8"/>
  <c r="C34" i="8" s="1"/>
  <c r="C31" i="8" s="1"/>
  <c r="E73" i="8"/>
  <c r="D73" i="8"/>
  <c r="AG72" i="8"/>
  <c r="AA33" i="8" s="1"/>
  <c r="AA32" i="8" s="1"/>
  <c r="AD83" i="8"/>
  <c r="X72" i="8"/>
  <c r="O33" i="8" s="1"/>
  <c r="M72" i="8"/>
  <c r="M74" i="8" s="1"/>
  <c r="L72" i="8"/>
  <c r="K72" i="8"/>
  <c r="G72" i="8"/>
  <c r="C33" i="8" s="1"/>
  <c r="F66" i="8"/>
  <c r="B66" i="8"/>
  <c r="E66" i="8" s="1"/>
  <c r="N65" i="8"/>
  <c r="M65" i="8"/>
  <c r="F65" i="8"/>
  <c r="B65" i="8"/>
  <c r="E65" i="8" s="1"/>
  <c r="N64" i="8"/>
  <c r="M64" i="8"/>
  <c r="F64" i="8"/>
  <c r="E64" i="8"/>
  <c r="B64" i="8"/>
  <c r="N63" i="8"/>
  <c r="M63" i="8"/>
  <c r="F63" i="8"/>
  <c r="E63" i="8"/>
  <c r="B63" i="8"/>
  <c r="R57" i="8"/>
  <c r="Q57" i="8"/>
  <c r="R56" i="8"/>
  <c r="Q56" i="8"/>
  <c r="R55" i="8"/>
  <c r="Q55" i="8"/>
  <c r="R54" i="8"/>
  <c r="Q54" i="8"/>
  <c r="R53" i="8"/>
  <c r="Q53" i="8"/>
  <c r="R52" i="8"/>
  <c r="Q52" i="8"/>
  <c r="R51" i="8"/>
  <c r="Q51" i="8"/>
  <c r="R50" i="8"/>
  <c r="Q50" i="8"/>
  <c r="R49" i="8"/>
  <c r="Q49" i="8"/>
  <c r="F49" i="8"/>
  <c r="E49" i="8"/>
  <c r="R48" i="8"/>
  <c r="Q48" i="8"/>
  <c r="F48" i="8"/>
  <c r="E48" i="8"/>
  <c r="R47" i="8"/>
  <c r="Q47" i="8"/>
  <c r="F47" i="8"/>
  <c r="E47" i="8"/>
  <c r="R46" i="8"/>
  <c r="Q46" i="8"/>
  <c r="F46" i="8"/>
  <c r="E46" i="8"/>
  <c r="R45" i="8"/>
  <c r="Q45" i="8"/>
  <c r="F45" i="8"/>
  <c r="E45" i="8"/>
  <c r="AD44" i="8"/>
  <c r="AC44" i="8"/>
  <c r="R44" i="8"/>
  <c r="Q44" i="8"/>
  <c r="F44" i="8"/>
  <c r="E44" i="8"/>
  <c r="AD43" i="8"/>
  <c r="AC43" i="8"/>
  <c r="R43" i="8"/>
  <c r="Q43" i="8"/>
  <c r="F43" i="8"/>
  <c r="E43" i="8"/>
  <c r="AD42" i="8"/>
  <c r="AC42" i="8"/>
  <c r="R42" i="8"/>
  <c r="Q42" i="8"/>
  <c r="F42" i="8"/>
  <c r="E42" i="8"/>
  <c r="AD41" i="8"/>
  <c r="AC41" i="8"/>
  <c r="R41" i="8"/>
  <c r="Q41" i="8"/>
  <c r="F41" i="8"/>
  <c r="E41" i="8"/>
  <c r="AD40" i="8"/>
  <c r="AC40" i="8"/>
  <c r="R40" i="8"/>
  <c r="Q40" i="8"/>
  <c r="L40" i="8"/>
  <c r="K40" i="8"/>
  <c r="F40" i="8"/>
  <c r="E40" i="8"/>
  <c r="AD39" i="8"/>
  <c r="AC39" i="8"/>
  <c r="R39" i="8"/>
  <c r="Q39" i="8"/>
  <c r="L39" i="8"/>
  <c r="K39" i="8"/>
  <c r="F39" i="8"/>
  <c r="E39" i="8"/>
  <c r="AD38" i="8"/>
  <c r="AC38" i="8"/>
  <c r="R38" i="8"/>
  <c r="Q38" i="8"/>
  <c r="L38" i="8"/>
  <c r="K38" i="8"/>
  <c r="F38" i="8"/>
  <c r="E38" i="8"/>
  <c r="AD37" i="8"/>
  <c r="AC37" i="8"/>
  <c r="R37" i="8"/>
  <c r="Q37" i="8"/>
  <c r="L37" i="8"/>
  <c r="K37" i="8"/>
  <c r="F37" i="8"/>
  <c r="E37" i="8"/>
  <c r="AD36" i="8"/>
  <c r="AC36" i="8"/>
  <c r="R36" i="8"/>
  <c r="Q36" i="8"/>
  <c r="L36" i="8"/>
  <c r="K36" i="8"/>
  <c r="F36" i="8"/>
  <c r="E36" i="8"/>
  <c r="AD35" i="8"/>
  <c r="AC35" i="8"/>
  <c r="R35" i="8"/>
  <c r="Q35" i="8"/>
  <c r="L35" i="8"/>
  <c r="K35" i="8"/>
  <c r="F35" i="8"/>
  <c r="E35" i="8"/>
  <c r="AD34" i="8"/>
  <c r="AC34" i="8"/>
  <c r="R34" i="8"/>
  <c r="Q34" i="8"/>
  <c r="L34" i="8"/>
  <c r="K34" i="8"/>
  <c r="F34" i="8"/>
  <c r="E34" i="8"/>
  <c r="AD33" i="8"/>
  <c r="AC33" i="8"/>
  <c r="R33" i="8"/>
  <c r="Q33" i="8"/>
  <c r="L33" i="8"/>
  <c r="K33" i="8"/>
  <c r="F33" i="8"/>
  <c r="E33" i="8"/>
  <c r="AC32" i="8"/>
  <c r="Q32" i="8"/>
  <c r="K32" i="8"/>
  <c r="E32" i="8"/>
  <c r="AC31" i="8"/>
  <c r="Q31" i="8"/>
  <c r="K31" i="8"/>
  <c r="E31" i="8"/>
  <c r="AC30" i="8"/>
  <c r="Q30" i="8"/>
  <c r="K30" i="8"/>
  <c r="E30" i="8"/>
  <c r="AC29" i="8"/>
  <c r="Q29" i="8"/>
  <c r="K29" i="8"/>
  <c r="E29" i="8"/>
  <c r="AC28" i="8"/>
  <c r="Q28" i="8"/>
  <c r="K28" i="8"/>
  <c r="E28" i="8"/>
  <c r="AC27" i="8"/>
  <c r="Q27" i="8"/>
  <c r="K27" i="8"/>
  <c r="E27" i="8"/>
  <c r="AC26" i="8"/>
  <c r="Q26" i="8"/>
  <c r="K26" i="8"/>
  <c r="E26" i="8"/>
  <c r="AC25" i="8"/>
  <c r="Q25" i="8"/>
  <c r="K25" i="8"/>
  <c r="E25" i="8"/>
  <c r="AC24" i="8"/>
  <c r="Q24" i="8"/>
  <c r="E24" i="8"/>
  <c r="AC23" i="8"/>
  <c r="Q23" i="8"/>
  <c r="E23" i="8"/>
  <c r="AC22" i="8"/>
  <c r="Q22" i="8"/>
  <c r="E22" i="8"/>
  <c r="AC21" i="8"/>
  <c r="Q21" i="8"/>
  <c r="E21" i="8"/>
  <c r="Q20" i="8"/>
  <c r="E20" i="8"/>
  <c r="Q19" i="8"/>
  <c r="E19" i="8"/>
  <c r="Q18" i="8"/>
  <c r="E18" i="8"/>
  <c r="Q17" i="8"/>
  <c r="E17" i="8"/>
  <c r="Q16" i="8"/>
  <c r="E16" i="8"/>
  <c r="Q15" i="8"/>
  <c r="Q14" i="8"/>
  <c r="Q13" i="8"/>
  <c r="Q12" i="8"/>
  <c r="Q11" i="8"/>
  <c r="Q10" i="8"/>
  <c r="Q9" i="8"/>
  <c r="Q8" i="8"/>
  <c r="AG73" i="8" l="1"/>
  <c r="AA34" i="8" s="1"/>
  <c r="AA31" i="8" s="1"/>
  <c r="AG74" i="8"/>
  <c r="AA35" i="8" s="1"/>
  <c r="AA30" i="8" s="1"/>
  <c r="AG75" i="8"/>
  <c r="AA36" i="8" s="1"/>
  <c r="AA29" i="8" s="1"/>
  <c r="X96" i="8"/>
  <c r="O57" i="8" s="1"/>
  <c r="O8" i="8" s="1"/>
  <c r="AG83" i="8"/>
  <c r="AA44" i="8" s="1"/>
  <c r="AA21" i="8" s="1"/>
  <c r="X77" i="8"/>
  <c r="O38" i="8" s="1"/>
  <c r="O27" i="8" s="1"/>
  <c r="X90" i="8"/>
  <c r="O51" i="8" s="1"/>
  <c r="O14" i="8" s="1"/>
  <c r="X83" i="8"/>
  <c r="O44" i="8" s="1"/>
  <c r="O21" i="8" s="1"/>
  <c r="O83" i="8"/>
  <c r="U33" i="8" s="1"/>
  <c r="U32" i="8" s="1"/>
  <c r="X74" i="8"/>
  <c r="O35" i="8" s="1"/>
  <c r="O30" i="8" s="1"/>
  <c r="X89" i="8"/>
  <c r="O50" i="8" s="1"/>
  <c r="O15" i="8" s="1"/>
  <c r="X81" i="8"/>
  <c r="O42" i="8" s="1"/>
  <c r="O23" i="8" s="1"/>
  <c r="X79" i="8"/>
  <c r="O40" i="8" s="1"/>
  <c r="O25" i="8" s="1"/>
  <c r="M78" i="8"/>
  <c r="O78" i="8" s="1"/>
  <c r="I39" i="8" s="1"/>
  <c r="I26" i="8" s="1"/>
  <c r="O76" i="8"/>
  <c r="I37" i="8" s="1"/>
  <c r="I28" i="8" s="1"/>
  <c r="M75" i="8"/>
  <c r="M73" i="8"/>
  <c r="O74" i="8"/>
  <c r="I35" i="8" s="1"/>
  <c r="I30" i="8" s="1"/>
  <c r="O72" i="8"/>
  <c r="I33" i="8" s="1"/>
  <c r="I32" i="8" s="1"/>
  <c r="O75" i="8"/>
  <c r="I36" i="8" s="1"/>
  <c r="I29" i="8" s="1"/>
  <c r="X94" i="8"/>
  <c r="O55" i="8" s="1"/>
  <c r="G88" i="8"/>
  <c r="C49" i="8" s="1"/>
  <c r="C16" i="8" s="1"/>
  <c r="G83" i="8"/>
  <c r="C44" i="8" s="1"/>
  <c r="C21" i="8" s="1"/>
  <c r="G77" i="8"/>
  <c r="C38" i="8" s="1"/>
  <c r="C27" i="8" s="1"/>
  <c r="G85" i="8"/>
  <c r="C46" i="8" s="1"/>
  <c r="C19" i="8" s="1"/>
  <c r="O73" i="8"/>
  <c r="I34" i="8" s="1"/>
  <c r="I31" i="8" s="1"/>
  <c r="C32" i="8"/>
  <c r="AG33" i="8"/>
  <c r="C18" i="8"/>
  <c r="AG16" i="8" s="1"/>
  <c r="C28" i="8"/>
  <c r="C24" i="8"/>
  <c r="O86" i="8"/>
  <c r="U36" i="8" s="1"/>
  <c r="U29" i="8" s="1"/>
  <c r="O16" i="8"/>
  <c r="X93" i="8"/>
  <c r="O54" i="8" s="1"/>
  <c r="O11" i="8" s="1"/>
  <c r="X82" i="8"/>
  <c r="O43" i="8" s="1"/>
  <c r="O22" i="8" s="1"/>
  <c r="O24" i="8"/>
  <c r="X76" i="8"/>
  <c r="O37" i="8" s="1"/>
  <c r="O28" i="8" s="1"/>
  <c r="M88" i="8"/>
  <c r="O88" i="8" s="1"/>
  <c r="U38" i="8" s="1"/>
  <c r="U27" i="8" s="1"/>
  <c r="M90" i="8"/>
  <c r="O90" i="8" s="1"/>
  <c r="U40" i="8" s="1"/>
  <c r="U25" i="8" s="1"/>
  <c r="M89" i="8"/>
  <c r="O89" i="8" s="1"/>
  <c r="U39" i="8" s="1"/>
  <c r="U26" i="8" s="1"/>
  <c r="M87" i="8"/>
  <c r="O87" i="8" s="1"/>
  <c r="U37" i="8" s="1"/>
  <c r="U28" i="8" s="1"/>
  <c r="O32" i="8"/>
  <c r="X73" i="8"/>
  <c r="O34" i="8" s="1"/>
  <c r="O31" i="8" s="1"/>
  <c r="X91" i="8"/>
  <c r="O52" i="8" s="1"/>
  <c r="O13" i="8" s="1"/>
  <c r="X87" i="8"/>
  <c r="O48" i="8" s="1"/>
  <c r="O17" i="8" s="1"/>
  <c r="O77" i="8"/>
  <c r="I38" i="8" s="1"/>
  <c r="I27" i="8" s="1"/>
  <c r="O79" i="8"/>
  <c r="I40" i="8" s="1"/>
  <c r="I25" i="8" s="1"/>
  <c r="AG81" i="8"/>
  <c r="AA42" i="8" s="1"/>
  <c r="AA23" i="8" s="1"/>
  <c r="AD78" i="8"/>
  <c r="M79" i="8"/>
  <c r="AD79" i="8"/>
  <c r="AG79" i="8" s="1"/>
  <c r="AA40" i="8" s="1"/>
  <c r="AA25" i="8" s="1"/>
  <c r="AE78" i="8"/>
  <c r="AD81" i="8"/>
  <c r="AD77" i="8"/>
  <c r="AG77" i="8" s="1"/>
  <c r="AA38" i="8" s="1"/>
  <c r="AA27" i="8" s="1"/>
  <c r="AD82" i="8"/>
  <c r="AG82" i="8" s="1"/>
  <c r="AA43" i="8" s="1"/>
  <c r="AA22" i="8" s="1"/>
  <c r="X96" i="5"/>
  <c r="O57" i="5" s="1"/>
  <c r="O8" i="5" s="1"/>
  <c r="V96" i="5"/>
  <c r="U96" i="5"/>
  <c r="T96" i="5"/>
  <c r="X95" i="5"/>
  <c r="O56" i="5" s="1"/>
  <c r="O9" i="5" s="1"/>
  <c r="V95" i="5"/>
  <c r="U95" i="5"/>
  <c r="O55" i="5"/>
  <c r="V94" i="5"/>
  <c r="U94" i="5"/>
  <c r="V93" i="5"/>
  <c r="T93" i="5"/>
  <c r="X92" i="5"/>
  <c r="O53" i="5" s="1"/>
  <c r="O12" i="5" s="1"/>
  <c r="V92" i="5"/>
  <c r="V91" i="5"/>
  <c r="X91" i="5" s="1"/>
  <c r="O52" i="5" s="1"/>
  <c r="O13" i="5" s="1"/>
  <c r="T91" i="5"/>
  <c r="S91" i="5"/>
  <c r="V90" i="5"/>
  <c r="T90" i="5"/>
  <c r="V89" i="5"/>
  <c r="T89" i="5"/>
  <c r="S89" i="5"/>
  <c r="X88" i="5"/>
  <c r="O49" i="5" s="1"/>
  <c r="E88" i="5"/>
  <c r="D88" i="5"/>
  <c r="G88" i="5" s="1"/>
  <c r="C49" i="5" s="1"/>
  <c r="C16" i="5" s="1"/>
  <c r="C88" i="5"/>
  <c r="V87" i="5"/>
  <c r="X87" i="5" s="1"/>
  <c r="O48" i="5" s="1"/>
  <c r="O17" i="5" s="1"/>
  <c r="T87" i="5"/>
  <c r="S87" i="5"/>
  <c r="E87" i="5"/>
  <c r="D87" i="5"/>
  <c r="G87" i="5" s="1"/>
  <c r="C48" i="5" s="1"/>
  <c r="C17" i="5" s="1"/>
  <c r="V86" i="5"/>
  <c r="T86" i="5"/>
  <c r="M86" i="5"/>
  <c r="L86" i="5"/>
  <c r="K86" i="5"/>
  <c r="G86" i="5"/>
  <c r="C47" i="5" s="1"/>
  <c r="V85" i="5"/>
  <c r="T85" i="5"/>
  <c r="S85" i="5"/>
  <c r="X85" i="5" s="1"/>
  <c r="O46" i="5" s="1"/>
  <c r="O19" i="5" s="1"/>
  <c r="M85" i="5"/>
  <c r="L85" i="5"/>
  <c r="O85" i="5" s="1"/>
  <c r="U35" i="5" s="1"/>
  <c r="U30" i="5" s="1"/>
  <c r="D85" i="5"/>
  <c r="G85" i="5" s="1"/>
  <c r="C46" i="5" s="1"/>
  <c r="C19" i="5" s="1"/>
  <c r="X84" i="5"/>
  <c r="O45" i="5" s="1"/>
  <c r="O20" i="5" s="1"/>
  <c r="V84" i="5"/>
  <c r="M84" i="5"/>
  <c r="L84" i="5"/>
  <c r="K84" i="5"/>
  <c r="E84" i="5"/>
  <c r="E85" i="5" s="1"/>
  <c r="AE83" i="5"/>
  <c r="AB83" i="5"/>
  <c r="V83" i="5"/>
  <c r="T83" i="5"/>
  <c r="S83" i="5"/>
  <c r="O83" i="5"/>
  <c r="U33" i="5" s="1"/>
  <c r="U32" i="5" s="1"/>
  <c r="M83" i="5"/>
  <c r="L83" i="5"/>
  <c r="E83" i="5"/>
  <c r="C83" i="5"/>
  <c r="AE82" i="5"/>
  <c r="X82" i="5"/>
  <c r="O43" i="5" s="1"/>
  <c r="O22" i="5" s="1"/>
  <c r="V82" i="5"/>
  <c r="T82" i="5"/>
  <c r="E82" i="5"/>
  <c r="AE81" i="5"/>
  <c r="AC81" i="5"/>
  <c r="AC83" i="5" s="1"/>
  <c r="AB81" i="5"/>
  <c r="X81" i="5"/>
  <c r="O42" i="5" s="1"/>
  <c r="O23" i="5" s="1"/>
  <c r="V81" i="5"/>
  <c r="T81" i="5"/>
  <c r="S81" i="5"/>
  <c r="E81" i="5"/>
  <c r="D81" i="5"/>
  <c r="D82" i="5" s="1"/>
  <c r="G82" i="5" s="1"/>
  <c r="C43" i="5" s="1"/>
  <c r="C22" i="5" s="1"/>
  <c r="C81" i="5"/>
  <c r="X80" i="5"/>
  <c r="O41" i="5" s="1"/>
  <c r="G80" i="5"/>
  <c r="C41" i="5" s="1"/>
  <c r="AE79" i="5"/>
  <c r="AB79" i="5"/>
  <c r="X79" i="5"/>
  <c r="O40" i="5" s="1"/>
  <c r="O25" i="5" s="1"/>
  <c r="V79" i="5"/>
  <c r="T79" i="5"/>
  <c r="S79" i="5"/>
  <c r="L79" i="5"/>
  <c r="K79" i="5"/>
  <c r="G79" i="5"/>
  <c r="E79" i="5"/>
  <c r="D79" i="5"/>
  <c r="AE78" i="5"/>
  <c r="V78" i="5"/>
  <c r="X78" i="5" s="1"/>
  <c r="O39" i="5" s="1"/>
  <c r="O26" i="5" s="1"/>
  <c r="T78" i="5"/>
  <c r="L78" i="5"/>
  <c r="K78" i="5"/>
  <c r="E78" i="5"/>
  <c r="G78" i="5" s="1"/>
  <c r="C39" i="5" s="1"/>
  <c r="C26" i="5" s="1"/>
  <c r="AE77" i="5"/>
  <c r="AC77" i="5"/>
  <c r="AC79" i="5" s="1"/>
  <c r="AB77" i="5"/>
  <c r="V77" i="5"/>
  <c r="T77" i="5"/>
  <c r="S77" i="5"/>
  <c r="L77" i="5"/>
  <c r="K77" i="5"/>
  <c r="E77" i="5"/>
  <c r="D77" i="5"/>
  <c r="G77" i="5" s="1"/>
  <c r="C38" i="5" s="1"/>
  <c r="C27" i="5" s="1"/>
  <c r="V76" i="5"/>
  <c r="M76" i="5"/>
  <c r="M77" i="5" s="1"/>
  <c r="L76" i="5"/>
  <c r="K76" i="5"/>
  <c r="O76" i="5" s="1"/>
  <c r="I37" i="5" s="1"/>
  <c r="G76" i="5"/>
  <c r="C37" i="5" s="1"/>
  <c r="C28" i="5" s="1"/>
  <c r="AE75" i="5"/>
  <c r="AC75" i="5"/>
  <c r="AB75" i="5"/>
  <c r="V75" i="5"/>
  <c r="T75" i="5"/>
  <c r="S75" i="5"/>
  <c r="L75" i="5"/>
  <c r="K75" i="5"/>
  <c r="O75" i="5" s="1"/>
  <c r="I36" i="5" s="1"/>
  <c r="I29" i="5" s="1"/>
  <c r="E75" i="5"/>
  <c r="D75" i="5"/>
  <c r="G75" i="5" s="1"/>
  <c r="C36" i="5" s="1"/>
  <c r="C29" i="5" s="1"/>
  <c r="AE74" i="5"/>
  <c r="AC74" i="5"/>
  <c r="V74" i="5"/>
  <c r="T74" i="5"/>
  <c r="X74" i="5" s="1"/>
  <c r="O35" i="5" s="1"/>
  <c r="O30" i="5" s="1"/>
  <c r="O74" i="5"/>
  <c r="I35" i="5" s="1"/>
  <c r="I30" i="5" s="1"/>
  <c r="M74" i="5"/>
  <c r="L74" i="5"/>
  <c r="K74" i="5"/>
  <c r="G74" i="5"/>
  <c r="E74" i="5"/>
  <c r="AE73" i="5"/>
  <c r="AC73" i="5"/>
  <c r="AB73" i="5"/>
  <c r="V73" i="5"/>
  <c r="T73" i="5"/>
  <c r="X73" i="5" s="1"/>
  <c r="O34" i="5" s="1"/>
  <c r="O31" i="5" s="1"/>
  <c r="S73" i="5"/>
  <c r="O73" i="5"/>
  <c r="I34" i="5" s="1"/>
  <c r="I31" i="5" s="1"/>
  <c r="M73" i="5"/>
  <c r="L73" i="5"/>
  <c r="K73" i="5"/>
  <c r="E73" i="5"/>
  <c r="D73" i="5"/>
  <c r="G73" i="5" s="1"/>
  <c r="C34" i="5" s="1"/>
  <c r="C31" i="5" s="1"/>
  <c r="AD80" i="5"/>
  <c r="AG80" i="5" s="1"/>
  <c r="AA41" i="5" s="1"/>
  <c r="AA24" i="5" s="1"/>
  <c r="X72" i="5"/>
  <c r="M72" i="5"/>
  <c r="M75" i="5" s="1"/>
  <c r="L72" i="5"/>
  <c r="K72" i="5"/>
  <c r="O72" i="5" s="1"/>
  <c r="I33" i="5" s="1"/>
  <c r="I32" i="5" s="1"/>
  <c r="G72" i="5"/>
  <c r="E66" i="5"/>
  <c r="B66" i="5"/>
  <c r="F66" i="5" s="1"/>
  <c r="N65" i="5"/>
  <c r="M65" i="5"/>
  <c r="E65" i="5"/>
  <c r="B65" i="5"/>
  <c r="F65" i="5" s="1"/>
  <c r="N64" i="5"/>
  <c r="M64" i="5"/>
  <c r="F64" i="5"/>
  <c r="E64" i="5"/>
  <c r="B64" i="5"/>
  <c r="N63" i="5"/>
  <c r="M63" i="5"/>
  <c r="B63" i="5"/>
  <c r="F63" i="5" s="1"/>
  <c r="R57" i="5"/>
  <c r="Q57" i="5"/>
  <c r="R56" i="5"/>
  <c r="Q56" i="5"/>
  <c r="R55" i="5"/>
  <c r="Q55" i="5"/>
  <c r="R54" i="5"/>
  <c r="Q54" i="5"/>
  <c r="R53" i="5"/>
  <c r="Q53" i="5"/>
  <c r="R52" i="5"/>
  <c r="Q52" i="5"/>
  <c r="R51" i="5"/>
  <c r="Q51" i="5"/>
  <c r="R50" i="5"/>
  <c r="Q50" i="5"/>
  <c r="R49" i="5"/>
  <c r="Q49" i="5"/>
  <c r="F49" i="5"/>
  <c r="E49" i="5"/>
  <c r="R48" i="5"/>
  <c r="Q48" i="5"/>
  <c r="F48" i="5"/>
  <c r="R47" i="5"/>
  <c r="Q47" i="5"/>
  <c r="E47" i="5"/>
  <c r="R46" i="5"/>
  <c r="Q46" i="5"/>
  <c r="F46" i="5"/>
  <c r="R45" i="5"/>
  <c r="Q45" i="5"/>
  <c r="AD44" i="5"/>
  <c r="AC44" i="5"/>
  <c r="R44" i="5"/>
  <c r="Q44" i="5"/>
  <c r="AD43" i="5"/>
  <c r="AC43" i="5"/>
  <c r="R43" i="5"/>
  <c r="Q43" i="5"/>
  <c r="AD42" i="5"/>
  <c r="AC42" i="5"/>
  <c r="R42" i="5"/>
  <c r="Q42" i="5"/>
  <c r="AD41" i="5"/>
  <c r="AC41" i="5"/>
  <c r="R41" i="5"/>
  <c r="Q41" i="5"/>
  <c r="E41" i="5"/>
  <c r="AD40" i="5"/>
  <c r="AC40" i="5"/>
  <c r="R40" i="5"/>
  <c r="Q40" i="5"/>
  <c r="L40" i="5"/>
  <c r="K40" i="5"/>
  <c r="C40" i="5"/>
  <c r="C25" i="5" s="1"/>
  <c r="AD39" i="5"/>
  <c r="AC39" i="5"/>
  <c r="R39" i="5"/>
  <c r="Q39" i="5"/>
  <c r="L39" i="5"/>
  <c r="K39" i="5"/>
  <c r="F39" i="5"/>
  <c r="E39" i="5"/>
  <c r="AD38" i="5"/>
  <c r="AC38" i="5"/>
  <c r="R38" i="5"/>
  <c r="Q38" i="5"/>
  <c r="L38" i="5"/>
  <c r="K38" i="5"/>
  <c r="F38" i="5"/>
  <c r="E38" i="5"/>
  <c r="AD37" i="5"/>
  <c r="AC37" i="5"/>
  <c r="R37" i="5"/>
  <c r="Q37" i="5"/>
  <c r="L37" i="5"/>
  <c r="K37" i="5"/>
  <c r="F37" i="5"/>
  <c r="E37" i="5"/>
  <c r="AD36" i="5"/>
  <c r="AC36" i="5"/>
  <c r="R36" i="5"/>
  <c r="Q36" i="5"/>
  <c r="L36" i="5"/>
  <c r="K36" i="5"/>
  <c r="F36" i="5"/>
  <c r="E36" i="5"/>
  <c r="AD35" i="5"/>
  <c r="AC35" i="5"/>
  <c r="R35" i="5"/>
  <c r="Q35" i="5"/>
  <c r="L35" i="5"/>
  <c r="K35" i="5"/>
  <c r="C35" i="5"/>
  <c r="C30" i="5" s="1"/>
  <c r="E30" i="5" s="1"/>
  <c r="AD34" i="5"/>
  <c r="AC34" i="5"/>
  <c r="R34" i="5"/>
  <c r="Q34" i="5"/>
  <c r="L34" i="5"/>
  <c r="K34" i="5"/>
  <c r="F34" i="5"/>
  <c r="E34" i="5"/>
  <c r="AD33" i="5"/>
  <c r="AC33" i="5"/>
  <c r="R33" i="5"/>
  <c r="Q33" i="5"/>
  <c r="O33" i="5"/>
  <c r="L33" i="5"/>
  <c r="K33" i="5"/>
  <c r="E33" i="5"/>
  <c r="C33" i="5"/>
  <c r="AC32" i="5"/>
  <c r="Q32" i="5"/>
  <c r="K32" i="5"/>
  <c r="AC31" i="5"/>
  <c r="Q31" i="5"/>
  <c r="K31" i="5"/>
  <c r="E31" i="5"/>
  <c r="AC30" i="5"/>
  <c r="Q30" i="5"/>
  <c r="K30" i="5"/>
  <c r="AC29" i="5"/>
  <c r="Q29" i="5"/>
  <c r="K29" i="5"/>
  <c r="E29" i="5"/>
  <c r="AC28" i="5"/>
  <c r="Q28" i="5"/>
  <c r="K28" i="5"/>
  <c r="E28" i="5"/>
  <c r="AC27" i="5"/>
  <c r="Q27" i="5"/>
  <c r="K27" i="5"/>
  <c r="E27" i="5"/>
  <c r="AC26" i="5"/>
  <c r="Q26" i="5"/>
  <c r="K26" i="5"/>
  <c r="E26" i="5"/>
  <c r="AC25" i="5"/>
  <c r="Q25" i="5"/>
  <c r="K25" i="5"/>
  <c r="AC24" i="5"/>
  <c r="Q24" i="5"/>
  <c r="AC23" i="5"/>
  <c r="Q23" i="5"/>
  <c r="AC22" i="5"/>
  <c r="Q22" i="5"/>
  <c r="E22" i="5"/>
  <c r="Q21" i="5"/>
  <c r="Q20" i="5"/>
  <c r="Q19" i="5"/>
  <c r="E19" i="5"/>
  <c r="Q18" i="5"/>
  <c r="Q17" i="5"/>
  <c r="E17" i="5"/>
  <c r="Q16" i="5"/>
  <c r="E16" i="5"/>
  <c r="Q15" i="5"/>
  <c r="Q14" i="5"/>
  <c r="Q13" i="5"/>
  <c r="Q12" i="5"/>
  <c r="Q11" i="5"/>
  <c r="Q10" i="5"/>
  <c r="Q9" i="5"/>
  <c r="Q8" i="5"/>
  <c r="O10" i="8" l="1"/>
  <c r="AI16" i="8" s="1"/>
  <c r="AJ16" i="8" s="1"/>
  <c r="AI47" i="8"/>
  <c r="AG41" i="8"/>
  <c r="AG37" i="8"/>
  <c r="AG47" i="8"/>
  <c r="AG29" i="8"/>
  <c r="AG19" i="8"/>
  <c r="AG25" i="8"/>
  <c r="AI29" i="8"/>
  <c r="AI33" i="8"/>
  <c r="AJ33" i="8" s="1"/>
  <c r="AI19" i="8"/>
  <c r="AI41" i="8"/>
  <c r="AI25" i="8"/>
  <c r="AI37" i="8"/>
  <c r="AJ37" i="8" s="1"/>
  <c r="O16" i="5"/>
  <c r="X89" i="5"/>
  <c r="O50" i="5" s="1"/>
  <c r="O15" i="5" s="1"/>
  <c r="X90" i="5"/>
  <c r="O51" i="5" s="1"/>
  <c r="O14" i="5" s="1"/>
  <c r="X93" i="5"/>
  <c r="O54" i="5" s="1"/>
  <c r="O11" i="5" s="1"/>
  <c r="AI19" i="5" s="1"/>
  <c r="AJ19" i="5" s="1"/>
  <c r="X83" i="5"/>
  <c r="O44" i="5" s="1"/>
  <c r="O21" i="5" s="1"/>
  <c r="X86" i="5"/>
  <c r="O47" i="5" s="1"/>
  <c r="O18" i="5" s="1"/>
  <c r="AI25" i="5" s="1"/>
  <c r="AJ25" i="5" s="1"/>
  <c r="O84" i="5"/>
  <c r="U34" i="5" s="1"/>
  <c r="U31" i="5" s="1"/>
  <c r="X75" i="5"/>
  <c r="O36" i="5" s="1"/>
  <c r="O29" i="5" s="1"/>
  <c r="X77" i="5"/>
  <c r="O38" i="5" s="1"/>
  <c r="O27" i="5" s="1"/>
  <c r="O86" i="5"/>
  <c r="U36" i="5" s="1"/>
  <c r="U29" i="5" s="1"/>
  <c r="M87" i="5"/>
  <c r="O87" i="5" s="1"/>
  <c r="U37" i="5" s="1"/>
  <c r="U28" i="5" s="1"/>
  <c r="M89" i="5"/>
  <c r="O89" i="5" s="1"/>
  <c r="U39" i="5" s="1"/>
  <c r="U26" i="5" s="1"/>
  <c r="M88" i="5"/>
  <c r="O88" i="5" s="1"/>
  <c r="U38" i="5" s="1"/>
  <c r="U27" i="5" s="1"/>
  <c r="M90" i="5"/>
  <c r="O90" i="5" s="1"/>
  <c r="U40" i="5" s="1"/>
  <c r="U25" i="5" s="1"/>
  <c r="X76" i="5"/>
  <c r="O37" i="5" s="1"/>
  <c r="O28" i="5" s="1"/>
  <c r="E25" i="5"/>
  <c r="F40" i="5"/>
  <c r="O32" i="5"/>
  <c r="E40" i="5"/>
  <c r="C32" i="5"/>
  <c r="E35" i="5"/>
  <c r="O10" i="5"/>
  <c r="E43" i="5"/>
  <c r="I28" i="5"/>
  <c r="C18" i="5"/>
  <c r="F35" i="5"/>
  <c r="F43" i="5"/>
  <c r="E46" i="5"/>
  <c r="E48" i="5"/>
  <c r="C24" i="5"/>
  <c r="O24" i="5"/>
  <c r="AG78" i="8"/>
  <c r="AA39" i="8" s="1"/>
  <c r="AA26" i="8" s="1"/>
  <c r="O77" i="5"/>
  <c r="I38" i="5" s="1"/>
  <c r="I27" i="5" s="1"/>
  <c r="AG73" i="5"/>
  <c r="AA34" i="5" s="1"/>
  <c r="AA31" i="5" s="1"/>
  <c r="O78" i="5"/>
  <c r="I39" i="5" s="1"/>
  <c r="I26" i="5" s="1"/>
  <c r="G83" i="5"/>
  <c r="C44" i="5" s="1"/>
  <c r="AG75" i="5"/>
  <c r="AA36" i="5" s="1"/>
  <c r="AA29" i="5" s="1"/>
  <c r="E63" i="5"/>
  <c r="AG72" i="5"/>
  <c r="AA33" i="5" s="1"/>
  <c r="AA32" i="5" s="1"/>
  <c r="AC78" i="5"/>
  <c r="D83" i="5"/>
  <c r="G84" i="5"/>
  <c r="C45" i="5" s="1"/>
  <c r="AD78" i="5"/>
  <c r="AG78" i="5" s="1"/>
  <c r="AA39" i="5" s="1"/>
  <c r="AA26" i="5" s="1"/>
  <c r="M79" i="5"/>
  <c r="O79" i="5" s="1"/>
  <c r="I40" i="5" s="1"/>
  <c r="I25" i="5" s="1"/>
  <c r="AD79" i="5"/>
  <c r="AG79" i="5" s="1"/>
  <c r="AA40" i="5" s="1"/>
  <c r="AA25" i="5" s="1"/>
  <c r="AD81" i="5"/>
  <c r="AG81" i="5" s="1"/>
  <c r="AA42" i="5" s="1"/>
  <c r="AA23" i="5" s="1"/>
  <c r="AD74" i="5"/>
  <c r="AG74" i="5" s="1"/>
  <c r="AA35" i="5" s="1"/>
  <c r="AA30" i="5" s="1"/>
  <c r="AD75" i="5"/>
  <c r="M78" i="5"/>
  <c r="G81" i="5"/>
  <c r="C42" i="5" s="1"/>
  <c r="AC82" i="5"/>
  <c r="AD77" i="5"/>
  <c r="AG77" i="5" s="1"/>
  <c r="AA38" i="5" s="1"/>
  <c r="AA27" i="5" s="1"/>
  <c r="AD82" i="5"/>
  <c r="AG82" i="5" s="1"/>
  <c r="AA43" i="5" s="1"/>
  <c r="AA22" i="5" s="1"/>
  <c r="AD83" i="5"/>
  <c r="AG83" i="5" s="1"/>
  <c r="AA44" i="5" s="1"/>
  <c r="AA21" i="5" s="1"/>
  <c r="AD76" i="5"/>
  <c r="AG76" i="5" s="1"/>
  <c r="AA37" i="5" s="1"/>
  <c r="AA28" i="5" s="1"/>
  <c r="AD73" i="5"/>
  <c r="AJ47" i="8" l="1"/>
  <c r="AJ41" i="8"/>
  <c r="AJ25" i="8"/>
  <c r="AJ29" i="8"/>
  <c r="AJ19" i="8"/>
  <c r="AI29" i="5"/>
  <c r="AJ29" i="5" s="1"/>
  <c r="AI41" i="5"/>
  <c r="AJ41" i="5" s="1"/>
  <c r="AI37" i="5"/>
  <c r="AJ37" i="5" s="1"/>
  <c r="AI33" i="5"/>
  <c r="AJ33" i="5" s="1"/>
  <c r="F47" i="5"/>
  <c r="E18" i="5"/>
  <c r="C21" i="5"/>
  <c r="E21" i="5" s="1"/>
  <c r="F44" i="5"/>
  <c r="E44" i="5"/>
  <c r="F41" i="5"/>
  <c r="E24" i="5"/>
  <c r="C23" i="5"/>
  <c r="E23" i="5" s="1"/>
  <c r="E42" i="5"/>
  <c r="C20" i="5"/>
  <c r="F45" i="5" s="1"/>
  <c r="E45" i="5"/>
  <c r="E32" i="5"/>
  <c r="F33" i="5"/>
  <c r="X96" i="4"/>
  <c r="O57" i="4" s="1"/>
  <c r="O8" i="4" s="1"/>
  <c r="V96" i="4"/>
  <c r="U96" i="4"/>
  <c r="T96" i="4"/>
  <c r="V95" i="4"/>
  <c r="X95" i="4" s="1"/>
  <c r="O56" i="4" s="1"/>
  <c r="O9" i="4" s="1"/>
  <c r="U95" i="4"/>
  <c r="V94" i="4"/>
  <c r="O55" i="4" s="1"/>
  <c r="U94" i="4"/>
  <c r="V93" i="4"/>
  <c r="T93" i="4"/>
  <c r="X93" i="4" s="1"/>
  <c r="O54" i="4" s="1"/>
  <c r="O11" i="4" s="1"/>
  <c r="V92" i="4"/>
  <c r="X92" i="4" s="1"/>
  <c r="O53" i="4" s="1"/>
  <c r="O12" i="4" s="1"/>
  <c r="V91" i="4"/>
  <c r="X91" i="4" s="1"/>
  <c r="O52" i="4" s="1"/>
  <c r="O13" i="4" s="1"/>
  <c r="T91" i="4"/>
  <c r="S91" i="4"/>
  <c r="V90" i="4"/>
  <c r="T90" i="4"/>
  <c r="V89" i="4"/>
  <c r="T89" i="4"/>
  <c r="X89" i="4" s="1"/>
  <c r="O50" i="4" s="1"/>
  <c r="O15" i="4" s="1"/>
  <c r="S89" i="4"/>
  <c r="X88" i="4"/>
  <c r="O49" i="4" s="1"/>
  <c r="E88" i="4"/>
  <c r="D88" i="4"/>
  <c r="C88" i="4"/>
  <c r="G88" i="4" s="1"/>
  <c r="C49" i="4" s="1"/>
  <c r="C16" i="4" s="1"/>
  <c r="V87" i="4"/>
  <c r="X87" i="4" s="1"/>
  <c r="O48" i="4" s="1"/>
  <c r="O17" i="4" s="1"/>
  <c r="T87" i="4"/>
  <c r="S87" i="4"/>
  <c r="E87" i="4"/>
  <c r="D87" i="4"/>
  <c r="G87" i="4" s="1"/>
  <c r="C48" i="4" s="1"/>
  <c r="C17" i="4" s="1"/>
  <c r="V86" i="4"/>
  <c r="T86" i="4"/>
  <c r="X86" i="4" s="1"/>
  <c r="O47" i="4" s="1"/>
  <c r="O18" i="4" s="1"/>
  <c r="M86" i="4"/>
  <c r="L86" i="4"/>
  <c r="K86" i="4"/>
  <c r="O86" i="4" s="1"/>
  <c r="U36" i="4" s="1"/>
  <c r="U29" i="4" s="1"/>
  <c r="G86" i="4"/>
  <c r="V85" i="4"/>
  <c r="T85" i="4"/>
  <c r="X85" i="4" s="1"/>
  <c r="O46" i="4" s="1"/>
  <c r="O19" i="4" s="1"/>
  <c r="S85" i="4"/>
  <c r="M85" i="4"/>
  <c r="L85" i="4"/>
  <c r="O85" i="4" s="1"/>
  <c r="U35" i="4" s="1"/>
  <c r="U30" i="4" s="1"/>
  <c r="D85" i="4"/>
  <c r="G85" i="4" s="1"/>
  <c r="C46" i="4" s="1"/>
  <c r="C19" i="4" s="1"/>
  <c r="X84" i="4"/>
  <c r="O45" i="4" s="1"/>
  <c r="O20" i="4" s="1"/>
  <c r="V84" i="4"/>
  <c r="M84" i="4"/>
  <c r="L84" i="4"/>
  <c r="K84" i="4"/>
  <c r="O84" i="4" s="1"/>
  <c r="U34" i="4" s="1"/>
  <c r="U31" i="4" s="1"/>
  <c r="E84" i="4"/>
  <c r="E85" i="4" s="1"/>
  <c r="AD83" i="4"/>
  <c r="AB83" i="4"/>
  <c r="V83" i="4"/>
  <c r="T83" i="4"/>
  <c r="S83" i="4"/>
  <c r="M83" i="4"/>
  <c r="L83" i="4"/>
  <c r="O83" i="4" s="1"/>
  <c r="U33" i="4" s="1"/>
  <c r="U32" i="4" s="1"/>
  <c r="E83" i="4"/>
  <c r="C83" i="4"/>
  <c r="AD82" i="4"/>
  <c r="V82" i="4"/>
  <c r="X82" i="4" s="1"/>
  <c r="O43" i="4" s="1"/>
  <c r="O22" i="4" s="1"/>
  <c r="T82" i="4"/>
  <c r="E82" i="4"/>
  <c r="AE81" i="4"/>
  <c r="AE83" i="4" s="1"/>
  <c r="AD81" i="4"/>
  <c r="AG81" i="4" s="1"/>
  <c r="AA42" i="4" s="1"/>
  <c r="AA23" i="4" s="1"/>
  <c r="AC81" i="4"/>
  <c r="AB81" i="4"/>
  <c r="V81" i="4"/>
  <c r="X81" i="4" s="1"/>
  <c r="O42" i="4" s="1"/>
  <c r="O23" i="4" s="1"/>
  <c r="T81" i="4"/>
  <c r="S81" i="4"/>
  <c r="E81" i="4"/>
  <c r="D81" i="4"/>
  <c r="D82" i="4" s="1"/>
  <c r="G82" i="4" s="1"/>
  <c r="C43" i="4" s="1"/>
  <c r="C22" i="4" s="1"/>
  <c r="C81" i="4"/>
  <c r="G81" i="4" s="1"/>
  <c r="C42" i="4" s="1"/>
  <c r="C23" i="4" s="1"/>
  <c r="AD80" i="4"/>
  <c r="AG80" i="4" s="1"/>
  <c r="AA41" i="4" s="1"/>
  <c r="AA24" i="4" s="1"/>
  <c r="X80" i="4"/>
  <c r="O41" i="4" s="1"/>
  <c r="G80" i="4"/>
  <c r="AD79" i="4"/>
  <c r="AB79" i="4"/>
  <c r="V79" i="4"/>
  <c r="X79" i="4" s="1"/>
  <c r="O40" i="4" s="1"/>
  <c r="O25" i="4" s="1"/>
  <c r="T79" i="4"/>
  <c r="S79" i="4"/>
  <c r="L79" i="4"/>
  <c r="K79" i="4"/>
  <c r="G79" i="4"/>
  <c r="C40" i="4" s="1"/>
  <c r="C25" i="4" s="1"/>
  <c r="E79" i="4"/>
  <c r="D79" i="4"/>
  <c r="AE78" i="4"/>
  <c r="AD78" i="4"/>
  <c r="V78" i="4"/>
  <c r="X78" i="4" s="1"/>
  <c r="O39" i="4" s="1"/>
  <c r="O26" i="4" s="1"/>
  <c r="T78" i="4"/>
  <c r="L78" i="4"/>
  <c r="K78" i="4"/>
  <c r="E78" i="4"/>
  <c r="G78" i="4" s="1"/>
  <c r="C39" i="4" s="1"/>
  <c r="C26" i="4" s="1"/>
  <c r="AG77" i="4"/>
  <c r="AA38" i="4" s="1"/>
  <c r="AA27" i="4" s="1"/>
  <c r="AE77" i="4"/>
  <c r="AE79" i="4" s="1"/>
  <c r="AD77" i="4"/>
  <c r="AC77" i="4"/>
  <c r="AB77" i="4"/>
  <c r="V77" i="4"/>
  <c r="T77" i="4"/>
  <c r="S77" i="4"/>
  <c r="L77" i="4"/>
  <c r="K77" i="4"/>
  <c r="O77" i="4" s="1"/>
  <c r="I38" i="4" s="1"/>
  <c r="I27" i="4" s="1"/>
  <c r="E77" i="4"/>
  <c r="D77" i="4"/>
  <c r="G77" i="4" s="1"/>
  <c r="C38" i="4" s="1"/>
  <c r="C27" i="4" s="1"/>
  <c r="AG76" i="4"/>
  <c r="AA37" i="4" s="1"/>
  <c r="AA28" i="4" s="1"/>
  <c r="AD76" i="4"/>
  <c r="X76" i="4"/>
  <c r="O37" i="4" s="1"/>
  <c r="O28" i="4" s="1"/>
  <c r="V76" i="4"/>
  <c r="M76" i="4"/>
  <c r="M77" i="4" s="1"/>
  <c r="L76" i="4"/>
  <c r="K76" i="4"/>
  <c r="O76" i="4" s="1"/>
  <c r="I37" i="4" s="1"/>
  <c r="I28" i="4" s="1"/>
  <c r="G76" i="4"/>
  <c r="C37" i="4" s="1"/>
  <c r="C28" i="4" s="1"/>
  <c r="AE75" i="4"/>
  <c r="AD75" i="4"/>
  <c r="AC75" i="4"/>
  <c r="AB75" i="4"/>
  <c r="AG75" i="4" s="1"/>
  <c r="AA36" i="4" s="1"/>
  <c r="AA29" i="4" s="1"/>
  <c r="V75" i="4"/>
  <c r="T75" i="4"/>
  <c r="S75" i="4"/>
  <c r="X75" i="4" s="1"/>
  <c r="O36" i="4" s="1"/>
  <c r="O29" i="4" s="1"/>
  <c r="L75" i="4"/>
  <c r="K75" i="4"/>
  <c r="E75" i="4"/>
  <c r="D75" i="4"/>
  <c r="G75" i="4" s="1"/>
  <c r="C36" i="4" s="1"/>
  <c r="C29" i="4" s="1"/>
  <c r="AE74" i="4"/>
  <c r="AD74" i="4"/>
  <c r="AC74" i="4"/>
  <c r="V74" i="4"/>
  <c r="T74" i="4"/>
  <c r="X74" i="4" s="1"/>
  <c r="O35" i="4" s="1"/>
  <c r="O30" i="4" s="1"/>
  <c r="L74" i="4"/>
  <c r="K74" i="4"/>
  <c r="E74" i="4"/>
  <c r="G74" i="4" s="1"/>
  <c r="C35" i="4" s="1"/>
  <c r="C30" i="4" s="1"/>
  <c r="AE73" i="4"/>
  <c r="AD73" i="4"/>
  <c r="AC73" i="4"/>
  <c r="AB73" i="4"/>
  <c r="V73" i="4"/>
  <c r="T73" i="4"/>
  <c r="S73" i="4"/>
  <c r="M73" i="4"/>
  <c r="O73" i="4" s="1"/>
  <c r="I34" i="4" s="1"/>
  <c r="I31" i="4" s="1"/>
  <c r="L73" i="4"/>
  <c r="K73" i="4"/>
  <c r="E73" i="4"/>
  <c r="D73" i="4"/>
  <c r="G73" i="4" s="1"/>
  <c r="C34" i="4" s="1"/>
  <c r="C31" i="4" s="1"/>
  <c r="AG72" i="4"/>
  <c r="AA33" i="4" s="1"/>
  <c r="AA32" i="4" s="1"/>
  <c r="X72" i="4"/>
  <c r="O33" i="4" s="1"/>
  <c r="O72" i="4"/>
  <c r="I33" i="4" s="1"/>
  <c r="I32" i="4" s="1"/>
  <c r="M72" i="4"/>
  <c r="M74" i="4" s="1"/>
  <c r="O74" i="4" s="1"/>
  <c r="I35" i="4" s="1"/>
  <c r="I30" i="4" s="1"/>
  <c r="L72" i="4"/>
  <c r="K72" i="4"/>
  <c r="G72" i="4"/>
  <c r="B66" i="4"/>
  <c r="F66" i="4" s="1"/>
  <c r="N65" i="4"/>
  <c r="M65" i="4"/>
  <c r="B65" i="4"/>
  <c r="F65" i="4" s="1"/>
  <c r="N64" i="4"/>
  <c r="M64" i="4"/>
  <c r="F64" i="4"/>
  <c r="E64" i="4"/>
  <c r="B64" i="4"/>
  <c r="N63" i="4"/>
  <c r="M63" i="4"/>
  <c r="F63" i="4"/>
  <c r="E63" i="4"/>
  <c r="B63" i="4"/>
  <c r="R57" i="4"/>
  <c r="Q57" i="4"/>
  <c r="R56" i="4"/>
  <c r="Q56" i="4"/>
  <c r="R55" i="4"/>
  <c r="Q55" i="4"/>
  <c r="R54" i="4"/>
  <c r="Q54" i="4"/>
  <c r="R53" i="4"/>
  <c r="Q53" i="4"/>
  <c r="R52" i="4"/>
  <c r="Q52" i="4"/>
  <c r="R51" i="4"/>
  <c r="Q51" i="4"/>
  <c r="R50" i="4"/>
  <c r="Q50" i="4"/>
  <c r="R49" i="4"/>
  <c r="Q49" i="4"/>
  <c r="F49" i="4"/>
  <c r="E49" i="4"/>
  <c r="R48" i="4"/>
  <c r="Q48" i="4"/>
  <c r="F48" i="4"/>
  <c r="E48" i="4"/>
  <c r="R47" i="4"/>
  <c r="Q47" i="4"/>
  <c r="F47" i="4"/>
  <c r="E47" i="4"/>
  <c r="C47" i="4"/>
  <c r="R46" i="4"/>
  <c r="Q46" i="4"/>
  <c r="F46" i="4"/>
  <c r="E46" i="4"/>
  <c r="R45" i="4"/>
  <c r="Q45" i="4"/>
  <c r="F45" i="4"/>
  <c r="E45" i="4"/>
  <c r="AD44" i="4"/>
  <c r="AC44" i="4"/>
  <c r="R44" i="4"/>
  <c r="Q44" i="4"/>
  <c r="F44" i="4"/>
  <c r="E44" i="4"/>
  <c r="AD43" i="4"/>
  <c r="AC43" i="4"/>
  <c r="R43" i="4"/>
  <c r="Q43" i="4"/>
  <c r="F43" i="4"/>
  <c r="E43" i="4"/>
  <c r="AD42" i="4"/>
  <c r="AC42" i="4"/>
  <c r="R42" i="4"/>
  <c r="Q42" i="4"/>
  <c r="F42" i="4"/>
  <c r="E42" i="4"/>
  <c r="AD41" i="4"/>
  <c r="AC41" i="4"/>
  <c r="R41" i="4"/>
  <c r="Q41" i="4"/>
  <c r="F41" i="4"/>
  <c r="E41" i="4"/>
  <c r="C41" i="4"/>
  <c r="C24" i="4" s="1"/>
  <c r="AD40" i="4"/>
  <c r="AC40" i="4"/>
  <c r="R40" i="4"/>
  <c r="Q40" i="4"/>
  <c r="L40" i="4"/>
  <c r="K40" i="4"/>
  <c r="F40" i="4"/>
  <c r="E40" i="4"/>
  <c r="AD39" i="4"/>
  <c r="AC39" i="4"/>
  <c r="R39" i="4"/>
  <c r="Q39" i="4"/>
  <c r="L39" i="4"/>
  <c r="K39" i="4"/>
  <c r="F39" i="4"/>
  <c r="E39" i="4"/>
  <c r="AD38" i="4"/>
  <c r="AC38" i="4"/>
  <c r="R38" i="4"/>
  <c r="Q38" i="4"/>
  <c r="L38" i="4"/>
  <c r="K38" i="4"/>
  <c r="F38" i="4"/>
  <c r="E38" i="4"/>
  <c r="AD37" i="4"/>
  <c r="AC37" i="4"/>
  <c r="R37" i="4"/>
  <c r="Q37" i="4"/>
  <c r="L37" i="4"/>
  <c r="K37" i="4"/>
  <c r="F37" i="4"/>
  <c r="E37" i="4"/>
  <c r="AD36" i="4"/>
  <c r="AC36" i="4"/>
  <c r="R36" i="4"/>
  <c r="Q36" i="4"/>
  <c r="L36" i="4"/>
  <c r="K36" i="4"/>
  <c r="F36" i="4"/>
  <c r="E36" i="4"/>
  <c r="AD35" i="4"/>
  <c r="AC35" i="4"/>
  <c r="R35" i="4"/>
  <c r="Q35" i="4"/>
  <c r="L35" i="4"/>
  <c r="K35" i="4"/>
  <c r="F35" i="4"/>
  <c r="E35" i="4"/>
  <c r="AD34" i="4"/>
  <c r="AC34" i="4"/>
  <c r="R34" i="4"/>
  <c r="Q34" i="4"/>
  <c r="L34" i="4"/>
  <c r="K34" i="4"/>
  <c r="F34" i="4"/>
  <c r="E34" i="4"/>
  <c r="AD33" i="4"/>
  <c r="AC33" i="4"/>
  <c r="R33" i="4"/>
  <c r="Q33" i="4"/>
  <c r="L33" i="4"/>
  <c r="K33" i="4"/>
  <c r="F33" i="4"/>
  <c r="E33" i="4"/>
  <c r="C33" i="4"/>
  <c r="C32" i="4" s="1"/>
  <c r="AC32" i="4"/>
  <c r="Q32" i="4"/>
  <c r="K32" i="4"/>
  <c r="E32" i="4"/>
  <c r="AC31" i="4"/>
  <c r="Q31" i="4"/>
  <c r="K31" i="4"/>
  <c r="E31" i="4"/>
  <c r="AC30" i="4"/>
  <c r="Q30" i="4"/>
  <c r="K30" i="4"/>
  <c r="E30" i="4"/>
  <c r="AC29" i="4"/>
  <c r="Q29" i="4"/>
  <c r="K29" i="4"/>
  <c r="E29" i="4"/>
  <c r="AC28" i="4"/>
  <c r="Q28" i="4"/>
  <c r="K28" i="4"/>
  <c r="E28" i="4"/>
  <c r="AC27" i="4"/>
  <c r="Q27" i="4"/>
  <c r="K27" i="4"/>
  <c r="E27" i="4"/>
  <c r="AC26" i="4"/>
  <c r="Q26" i="4"/>
  <c r="K26" i="4"/>
  <c r="E26" i="4"/>
  <c r="AC25" i="4"/>
  <c r="Q25" i="4"/>
  <c r="K25" i="4"/>
  <c r="E25" i="4"/>
  <c r="AC24" i="4"/>
  <c r="Q24" i="4"/>
  <c r="E24" i="4"/>
  <c r="AC23" i="4"/>
  <c r="Q23" i="4"/>
  <c r="E23" i="4"/>
  <c r="AC22" i="4"/>
  <c r="Q22" i="4"/>
  <c r="E22" i="4"/>
  <c r="AC21" i="4"/>
  <c r="Q21" i="4"/>
  <c r="E21" i="4"/>
  <c r="Q20" i="4"/>
  <c r="E20" i="4"/>
  <c r="Q19" i="4"/>
  <c r="E19" i="4"/>
  <c r="Q18" i="4"/>
  <c r="E18" i="4"/>
  <c r="C18" i="4"/>
  <c r="Q17" i="4"/>
  <c r="E17" i="4"/>
  <c r="Q16" i="4"/>
  <c r="E16" i="4"/>
  <c r="Q15" i="4"/>
  <c r="Q14" i="4"/>
  <c r="Q13" i="4"/>
  <c r="Q12" i="4"/>
  <c r="Q11" i="4"/>
  <c r="Q10" i="4"/>
  <c r="Q9" i="4"/>
  <c r="Q8" i="4"/>
  <c r="AG74" i="4" l="1"/>
  <c r="AA35" i="4" s="1"/>
  <c r="AA30" i="4" s="1"/>
  <c r="AG73" i="4"/>
  <c r="AA34" i="4" s="1"/>
  <c r="AA31" i="4" s="1"/>
  <c r="AI41" i="4"/>
  <c r="AJ41" i="4" s="1"/>
  <c r="O16" i="4"/>
  <c r="X90" i="4"/>
  <c r="O51" i="4" s="1"/>
  <c r="O14" i="4" s="1"/>
  <c r="AI19" i="4" s="1"/>
  <c r="AJ19" i="4" s="1"/>
  <c r="O24" i="4"/>
  <c r="X83" i="4"/>
  <c r="O44" i="4" s="1"/>
  <c r="O21" i="4" s="1"/>
  <c r="AI25" i="4" s="1"/>
  <c r="AJ25" i="4" s="1"/>
  <c r="M89" i="4"/>
  <c r="O89" i="4" s="1"/>
  <c r="U39" i="4" s="1"/>
  <c r="U26" i="4" s="1"/>
  <c r="M88" i="4"/>
  <c r="O88" i="4" s="1"/>
  <c r="U38" i="4" s="1"/>
  <c r="U27" i="4" s="1"/>
  <c r="M90" i="4"/>
  <c r="O90" i="4" s="1"/>
  <c r="U40" i="4" s="1"/>
  <c r="U25" i="4" s="1"/>
  <c r="M87" i="4"/>
  <c r="O87" i="4" s="1"/>
  <c r="U37" i="4" s="1"/>
  <c r="U28" i="4" s="1"/>
  <c r="X77" i="4"/>
  <c r="O38" i="4" s="1"/>
  <c r="O27" i="4" s="1"/>
  <c r="AI29" i="4" s="1"/>
  <c r="AJ29" i="4" s="1"/>
  <c r="X73" i="4"/>
  <c r="O34" i="4" s="1"/>
  <c r="O31" i="4" s="1"/>
  <c r="O32" i="4"/>
  <c r="O10" i="4"/>
  <c r="AI16" i="4" s="1"/>
  <c r="AJ16" i="4" s="1"/>
  <c r="AI47" i="4"/>
  <c r="AJ47" i="4" s="1"/>
  <c r="E20" i="5"/>
  <c r="F42" i="5"/>
  <c r="O75" i="4"/>
  <c r="I36" i="4" s="1"/>
  <c r="I29" i="4" s="1"/>
  <c r="AG83" i="4"/>
  <c r="AA44" i="4" s="1"/>
  <c r="AA21" i="4" s="1"/>
  <c r="AG79" i="4"/>
  <c r="AA40" i="4" s="1"/>
  <c r="AA25" i="4" s="1"/>
  <c r="E66" i="4"/>
  <c r="AG78" i="4"/>
  <c r="AA39" i="4" s="1"/>
  <c r="AA26" i="4" s="1"/>
  <c r="D83" i="4"/>
  <c r="G83" i="4" s="1"/>
  <c r="C44" i="4" s="1"/>
  <c r="C21" i="4" s="1"/>
  <c r="G84" i="4"/>
  <c r="C45" i="4" s="1"/>
  <c r="C20" i="4" s="1"/>
  <c r="M79" i="4"/>
  <c r="O79" i="4" s="1"/>
  <c r="I40" i="4" s="1"/>
  <c r="I25" i="4" s="1"/>
  <c r="E65" i="4"/>
  <c r="M75" i="4"/>
  <c r="M78" i="4"/>
  <c r="O78" i="4" s="1"/>
  <c r="I39" i="4" s="1"/>
  <c r="I26" i="4" s="1"/>
  <c r="AE82" i="4"/>
  <c r="AG82" i="4" s="1"/>
  <c r="AA43" i="4" s="1"/>
  <c r="AA22" i="4" s="1"/>
  <c r="AI37" i="4" l="1"/>
  <c r="AJ37" i="4" s="1"/>
  <c r="AI33" i="4"/>
  <c r="AJ33" i="4" s="1"/>
  <c r="V96" i="3"/>
  <c r="U96" i="3"/>
  <c r="T96" i="3"/>
  <c r="X96" i="3" s="1"/>
  <c r="O57" i="3" s="1"/>
  <c r="O8" i="3" s="1"/>
  <c r="X95" i="3"/>
  <c r="O56" i="3" s="1"/>
  <c r="O9" i="3" s="1"/>
  <c r="V95" i="3"/>
  <c r="U95" i="3"/>
  <c r="O55" i="3"/>
  <c r="V94" i="3"/>
  <c r="U94" i="3"/>
  <c r="V93" i="3"/>
  <c r="T93" i="3"/>
  <c r="X93" i="3" s="1"/>
  <c r="O54" i="3" s="1"/>
  <c r="O11" i="3" s="1"/>
  <c r="V92" i="3"/>
  <c r="X92" i="3" s="1"/>
  <c r="O53" i="3" s="1"/>
  <c r="O12" i="3" s="1"/>
  <c r="V91" i="3"/>
  <c r="X91" i="3" s="1"/>
  <c r="O52" i="3" s="1"/>
  <c r="O13" i="3" s="1"/>
  <c r="T91" i="3"/>
  <c r="S91" i="3"/>
  <c r="V90" i="3"/>
  <c r="X90" i="3" s="1"/>
  <c r="O51" i="3" s="1"/>
  <c r="O14" i="3" s="1"/>
  <c r="T90" i="3"/>
  <c r="V89" i="3"/>
  <c r="X89" i="3" s="1"/>
  <c r="O50" i="3" s="1"/>
  <c r="O15" i="3" s="1"/>
  <c r="T89" i="3"/>
  <c r="S89" i="3"/>
  <c r="X88" i="3"/>
  <c r="O49" i="3" s="1"/>
  <c r="E88" i="3"/>
  <c r="D88" i="3"/>
  <c r="C88" i="3"/>
  <c r="G88" i="3" s="1"/>
  <c r="C49" i="3" s="1"/>
  <c r="C16" i="3" s="1"/>
  <c r="X87" i="3"/>
  <c r="O48" i="3" s="1"/>
  <c r="O17" i="3" s="1"/>
  <c r="V87" i="3"/>
  <c r="T87" i="3"/>
  <c r="S87" i="3"/>
  <c r="E87" i="3"/>
  <c r="G87" i="3" s="1"/>
  <c r="C48" i="3" s="1"/>
  <c r="C17" i="3" s="1"/>
  <c r="D87" i="3"/>
  <c r="V86" i="3"/>
  <c r="X86" i="3" s="1"/>
  <c r="O47" i="3" s="1"/>
  <c r="O18" i="3" s="1"/>
  <c r="T86" i="3"/>
  <c r="M86" i="3"/>
  <c r="L86" i="3"/>
  <c r="K86" i="3"/>
  <c r="O86" i="3" s="1"/>
  <c r="U36" i="3" s="1"/>
  <c r="U29" i="3" s="1"/>
  <c r="G86" i="3"/>
  <c r="V85" i="3"/>
  <c r="X85" i="3" s="1"/>
  <c r="O46" i="3" s="1"/>
  <c r="O19" i="3" s="1"/>
  <c r="T85" i="3"/>
  <c r="S85" i="3"/>
  <c r="M85" i="3"/>
  <c r="L85" i="3"/>
  <c r="O85" i="3" s="1"/>
  <c r="U35" i="3" s="1"/>
  <c r="U30" i="3" s="1"/>
  <c r="D85" i="3"/>
  <c r="V84" i="3"/>
  <c r="X84" i="3" s="1"/>
  <c r="O45" i="3" s="1"/>
  <c r="O20" i="3" s="1"/>
  <c r="M84" i="3"/>
  <c r="L84" i="3"/>
  <c r="K84" i="3"/>
  <c r="O84" i="3" s="1"/>
  <c r="U34" i="3" s="1"/>
  <c r="U31" i="3" s="1"/>
  <c r="E84" i="3"/>
  <c r="E85" i="3" s="1"/>
  <c r="AC83" i="3"/>
  <c r="AB83" i="3"/>
  <c r="V83" i="3"/>
  <c r="T83" i="3"/>
  <c r="X83" i="3" s="1"/>
  <c r="O44" i="3" s="1"/>
  <c r="O21" i="3" s="1"/>
  <c r="S83" i="3"/>
  <c r="M83" i="3"/>
  <c r="L83" i="3"/>
  <c r="O83" i="3" s="1"/>
  <c r="U33" i="3" s="1"/>
  <c r="U32" i="3" s="1"/>
  <c r="E83" i="3"/>
  <c r="D83" i="3"/>
  <c r="C83" i="3"/>
  <c r="G83" i="3" s="1"/>
  <c r="C44" i="3" s="1"/>
  <c r="C21" i="3" s="1"/>
  <c r="AC82" i="3"/>
  <c r="X82" i="3"/>
  <c r="V82" i="3"/>
  <c r="T82" i="3"/>
  <c r="E82" i="3"/>
  <c r="AE81" i="3"/>
  <c r="AE83" i="3" s="1"/>
  <c r="AC81" i="3"/>
  <c r="AB81" i="3"/>
  <c r="V81" i="3"/>
  <c r="X81" i="3" s="1"/>
  <c r="O42" i="3" s="1"/>
  <c r="O23" i="3" s="1"/>
  <c r="T81" i="3"/>
  <c r="S81" i="3"/>
  <c r="E81" i="3"/>
  <c r="D81" i="3"/>
  <c r="D82" i="3" s="1"/>
  <c r="G82" i="3" s="1"/>
  <c r="C43" i="3" s="1"/>
  <c r="C22" i="3" s="1"/>
  <c r="C81" i="3"/>
  <c r="G81" i="3" s="1"/>
  <c r="C42" i="3" s="1"/>
  <c r="C23" i="3" s="1"/>
  <c r="X80" i="3"/>
  <c r="G80" i="3"/>
  <c r="AE79" i="3"/>
  <c r="AB79" i="3"/>
  <c r="V79" i="3"/>
  <c r="T79" i="3"/>
  <c r="S79" i="3"/>
  <c r="L79" i="3"/>
  <c r="K79" i="3"/>
  <c r="E79" i="3"/>
  <c r="D79" i="3"/>
  <c r="G79" i="3" s="1"/>
  <c r="C40" i="3" s="1"/>
  <c r="C25" i="3" s="1"/>
  <c r="AE78" i="3"/>
  <c r="X78" i="3"/>
  <c r="O39" i="3" s="1"/>
  <c r="O26" i="3" s="1"/>
  <c r="V78" i="3"/>
  <c r="T78" i="3"/>
  <c r="M78" i="3"/>
  <c r="L78" i="3"/>
  <c r="O78" i="3" s="1"/>
  <c r="I39" i="3" s="1"/>
  <c r="I26" i="3" s="1"/>
  <c r="K78" i="3"/>
  <c r="E78" i="3"/>
  <c r="G78" i="3" s="1"/>
  <c r="C39" i="3" s="1"/>
  <c r="C26" i="3" s="1"/>
  <c r="AE77" i="3"/>
  <c r="AC77" i="3"/>
  <c r="AC79" i="3" s="1"/>
  <c r="AB77" i="3"/>
  <c r="V77" i="3"/>
  <c r="T77" i="3"/>
  <c r="S77" i="3"/>
  <c r="L77" i="3"/>
  <c r="K77" i="3"/>
  <c r="O77" i="3" s="1"/>
  <c r="I38" i="3" s="1"/>
  <c r="I27" i="3" s="1"/>
  <c r="E77" i="3"/>
  <c r="D77" i="3"/>
  <c r="G77" i="3" s="1"/>
  <c r="C38" i="3" s="1"/>
  <c r="C27" i="3" s="1"/>
  <c r="V76" i="3"/>
  <c r="M76" i="3"/>
  <c r="M77" i="3" s="1"/>
  <c r="L76" i="3"/>
  <c r="K76" i="3"/>
  <c r="O76" i="3" s="1"/>
  <c r="I37" i="3" s="1"/>
  <c r="I28" i="3" s="1"/>
  <c r="G76" i="3"/>
  <c r="AE75" i="3"/>
  <c r="AC75" i="3"/>
  <c r="AB75" i="3"/>
  <c r="V75" i="3"/>
  <c r="X75" i="3" s="1"/>
  <c r="O36" i="3" s="1"/>
  <c r="O29" i="3" s="1"/>
  <c r="T75" i="3"/>
  <c r="S75" i="3"/>
  <c r="L75" i="3"/>
  <c r="K75" i="3"/>
  <c r="E75" i="3"/>
  <c r="G75" i="3" s="1"/>
  <c r="C36" i="3" s="1"/>
  <c r="C29" i="3" s="1"/>
  <c r="D75" i="3"/>
  <c r="AE74" i="3"/>
  <c r="AC74" i="3"/>
  <c r="V74" i="3"/>
  <c r="T74" i="3"/>
  <c r="X74" i="3" s="1"/>
  <c r="O35" i="3" s="1"/>
  <c r="O30" i="3" s="1"/>
  <c r="M74" i="3"/>
  <c r="L74" i="3"/>
  <c r="K74" i="3"/>
  <c r="O74" i="3" s="1"/>
  <c r="I35" i="3" s="1"/>
  <c r="I30" i="3" s="1"/>
  <c r="G74" i="3"/>
  <c r="E74" i="3"/>
  <c r="AE73" i="3"/>
  <c r="AC73" i="3"/>
  <c r="AB73" i="3"/>
  <c r="V73" i="3"/>
  <c r="T73" i="3"/>
  <c r="S73" i="3"/>
  <c r="X73" i="3" s="1"/>
  <c r="O34" i="3" s="1"/>
  <c r="O31" i="3" s="1"/>
  <c r="L73" i="3"/>
  <c r="K73" i="3"/>
  <c r="E73" i="3"/>
  <c r="G73" i="3" s="1"/>
  <c r="C34" i="3" s="1"/>
  <c r="C31" i="3" s="1"/>
  <c r="D73" i="3"/>
  <c r="AD80" i="3"/>
  <c r="AG80" i="3" s="1"/>
  <c r="AA41" i="3" s="1"/>
  <c r="AA24" i="3" s="1"/>
  <c r="X72" i="3"/>
  <c r="M72" i="3"/>
  <c r="M73" i="3" s="1"/>
  <c r="O73" i="3" s="1"/>
  <c r="I34" i="3" s="1"/>
  <c r="I31" i="3" s="1"/>
  <c r="L72" i="3"/>
  <c r="K72" i="3"/>
  <c r="O72" i="3" s="1"/>
  <c r="I33" i="3" s="1"/>
  <c r="I32" i="3" s="1"/>
  <c r="G72" i="3"/>
  <c r="C33" i="3" s="1"/>
  <c r="C32" i="3" s="1"/>
  <c r="F66" i="3"/>
  <c r="E66" i="3"/>
  <c r="B66" i="3"/>
  <c r="N65" i="3"/>
  <c r="M65" i="3"/>
  <c r="F65" i="3"/>
  <c r="E65" i="3"/>
  <c r="B65" i="3"/>
  <c r="N64" i="3"/>
  <c r="M64" i="3"/>
  <c r="E64" i="3"/>
  <c r="B64" i="3"/>
  <c r="F64" i="3" s="1"/>
  <c r="N63" i="3"/>
  <c r="M63" i="3"/>
  <c r="B63" i="3"/>
  <c r="F63" i="3" s="1"/>
  <c r="R57" i="3"/>
  <c r="Q57" i="3"/>
  <c r="R56" i="3"/>
  <c r="Q56" i="3"/>
  <c r="R55" i="3"/>
  <c r="Q55" i="3"/>
  <c r="R54" i="3"/>
  <c r="Q54" i="3"/>
  <c r="R53" i="3"/>
  <c r="Q53" i="3"/>
  <c r="R52" i="3"/>
  <c r="Q52" i="3"/>
  <c r="R51" i="3"/>
  <c r="Q51" i="3"/>
  <c r="R50" i="3"/>
  <c r="Q50" i="3"/>
  <c r="R49" i="3"/>
  <c r="Q49" i="3"/>
  <c r="F49" i="3"/>
  <c r="E49" i="3"/>
  <c r="R48" i="3"/>
  <c r="Q48" i="3"/>
  <c r="F48" i="3"/>
  <c r="E48" i="3"/>
  <c r="R47" i="3"/>
  <c r="Q47" i="3"/>
  <c r="F47" i="3"/>
  <c r="E47" i="3"/>
  <c r="C47" i="3"/>
  <c r="R46" i="3"/>
  <c r="Q46" i="3"/>
  <c r="F46" i="3"/>
  <c r="E46" i="3"/>
  <c r="R45" i="3"/>
  <c r="Q45" i="3"/>
  <c r="F45" i="3"/>
  <c r="E45" i="3"/>
  <c r="AD44" i="3"/>
  <c r="AC44" i="3"/>
  <c r="R44" i="3"/>
  <c r="Q44" i="3"/>
  <c r="F44" i="3"/>
  <c r="E44" i="3"/>
  <c r="AD43" i="3"/>
  <c r="AC43" i="3"/>
  <c r="R43" i="3"/>
  <c r="Q43" i="3"/>
  <c r="O43" i="3"/>
  <c r="O22" i="3" s="1"/>
  <c r="F43" i="3"/>
  <c r="E43" i="3"/>
  <c r="AD42" i="3"/>
  <c r="AC42" i="3"/>
  <c r="R42" i="3"/>
  <c r="Q42" i="3"/>
  <c r="F42" i="3"/>
  <c r="E42" i="3"/>
  <c r="AD41" i="3"/>
  <c r="AC41" i="3"/>
  <c r="R41" i="3"/>
  <c r="Q41" i="3"/>
  <c r="O41" i="3"/>
  <c r="F41" i="3"/>
  <c r="E41" i="3"/>
  <c r="C41" i="3"/>
  <c r="C24" i="3" s="1"/>
  <c r="AD40" i="3"/>
  <c r="AC40" i="3"/>
  <c r="R40" i="3"/>
  <c r="Q40" i="3"/>
  <c r="L40" i="3"/>
  <c r="K40" i="3"/>
  <c r="F40" i="3"/>
  <c r="E40" i="3"/>
  <c r="AD39" i="3"/>
  <c r="AC39" i="3"/>
  <c r="R39" i="3"/>
  <c r="Q39" i="3"/>
  <c r="L39" i="3"/>
  <c r="K39" i="3"/>
  <c r="F39" i="3"/>
  <c r="E39" i="3"/>
  <c r="AD38" i="3"/>
  <c r="AC38" i="3"/>
  <c r="R38" i="3"/>
  <c r="Q38" i="3"/>
  <c r="L38" i="3"/>
  <c r="K38" i="3"/>
  <c r="F38" i="3"/>
  <c r="E38" i="3"/>
  <c r="AD37" i="3"/>
  <c r="AC37" i="3"/>
  <c r="R37" i="3"/>
  <c r="Q37" i="3"/>
  <c r="L37" i="3"/>
  <c r="K37" i="3"/>
  <c r="F37" i="3"/>
  <c r="E37" i="3"/>
  <c r="C37" i="3"/>
  <c r="C28" i="3" s="1"/>
  <c r="AD36" i="3"/>
  <c r="AC36" i="3"/>
  <c r="R36" i="3"/>
  <c r="Q36" i="3"/>
  <c r="L36" i="3"/>
  <c r="K36" i="3"/>
  <c r="F36" i="3"/>
  <c r="E36" i="3"/>
  <c r="AD35" i="3"/>
  <c r="AC35" i="3"/>
  <c r="R35" i="3"/>
  <c r="Q35" i="3"/>
  <c r="L35" i="3"/>
  <c r="K35" i="3"/>
  <c r="F35" i="3"/>
  <c r="E35" i="3"/>
  <c r="C35" i="3"/>
  <c r="C30" i="3" s="1"/>
  <c r="AD34" i="3"/>
  <c r="AC34" i="3"/>
  <c r="R34" i="3"/>
  <c r="Q34" i="3"/>
  <c r="L34" i="3"/>
  <c r="K34" i="3"/>
  <c r="F34" i="3"/>
  <c r="E34" i="3"/>
  <c r="AD33" i="3"/>
  <c r="AC33" i="3"/>
  <c r="R33" i="3"/>
  <c r="Q33" i="3"/>
  <c r="O33" i="3"/>
  <c r="L33" i="3"/>
  <c r="K33" i="3"/>
  <c r="F33" i="3"/>
  <c r="E33" i="3"/>
  <c r="AC32" i="3"/>
  <c r="Q32" i="3"/>
  <c r="K32" i="3"/>
  <c r="E32" i="3"/>
  <c r="AC31" i="3"/>
  <c r="Q31" i="3"/>
  <c r="K31" i="3"/>
  <c r="E31" i="3"/>
  <c r="AC30" i="3"/>
  <c r="Q30" i="3"/>
  <c r="K30" i="3"/>
  <c r="E30" i="3"/>
  <c r="AC29" i="3"/>
  <c r="Q29" i="3"/>
  <c r="K29" i="3"/>
  <c r="E29" i="3"/>
  <c r="AC28" i="3"/>
  <c r="Q28" i="3"/>
  <c r="K28" i="3"/>
  <c r="E28" i="3"/>
  <c r="AC27" i="3"/>
  <c r="Q27" i="3"/>
  <c r="K27" i="3"/>
  <c r="E27" i="3"/>
  <c r="AC26" i="3"/>
  <c r="Q26" i="3"/>
  <c r="K26" i="3"/>
  <c r="E26" i="3"/>
  <c r="AC25" i="3"/>
  <c r="Q25" i="3"/>
  <c r="K25" i="3"/>
  <c r="E25" i="3"/>
  <c r="AC24" i="3"/>
  <c r="Q24" i="3"/>
  <c r="E24" i="3"/>
  <c r="AC23" i="3"/>
  <c r="Q23" i="3"/>
  <c r="E23" i="3"/>
  <c r="AC22" i="3"/>
  <c r="Q22" i="3"/>
  <c r="E22" i="3"/>
  <c r="AC21" i="3"/>
  <c r="Q21" i="3"/>
  <c r="E21" i="3"/>
  <c r="Q20" i="3"/>
  <c r="E20" i="3"/>
  <c r="Q19" i="3"/>
  <c r="E19" i="3"/>
  <c r="Q18" i="3"/>
  <c r="E18" i="3"/>
  <c r="C18" i="3"/>
  <c r="Q17" i="3"/>
  <c r="E17" i="3"/>
  <c r="Q16" i="3"/>
  <c r="E16" i="3"/>
  <c r="Q15" i="3"/>
  <c r="Q14" i="3"/>
  <c r="Q13" i="3"/>
  <c r="Q12" i="3"/>
  <c r="Q11" i="3"/>
  <c r="Q10" i="3"/>
  <c r="Q9" i="3"/>
  <c r="Q8" i="3"/>
  <c r="AC78" i="3" l="1"/>
  <c r="AI41" i="3"/>
  <c r="AJ41" i="3" s="1"/>
  <c r="O16" i="3"/>
  <c r="AI19" i="3"/>
  <c r="AJ19" i="3" s="1"/>
  <c r="O24" i="3"/>
  <c r="AI37" i="3"/>
  <c r="AJ37" i="3" s="1"/>
  <c r="AI25" i="3"/>
  <c r="AJ25" i="3" s="1"/>
  <c r="O32" i="3"/>
  <c r="X77" i="3"/>
  <c r="O38" i="3" s="1"/>
  <c r="O27" i="3" s="1"/>
  <c r="X76" i="3"/>
  <c r="O37" i="3" s="1"/>
  <c r="O28" i="3" s="1"/>
  <c r="M87" i="3"/>
  <c r="O87" i="3" s="1"/>
  <c r="U37" i="3" s="1"/>
  <c r="U28" i="3" s="1"/>
  <c r="M89" i="3"/>
  <c r="O89" i="3" s="1"/>
  <c r="U39" i="3" s="1"/>
  <c r="U26" i="3" s="1"/>
  <c r="M88" i="3"/>
  <c r="O88" i="3" s="1"/>
  <c r="U38" i="3" s="1"/>
  <c r="U27" i="3" s="1"/>
  <c r="M90" i="3"/>
  <c r="O90" i="3" s="1"/>
  <c r="U40" i="3" s="1"/>
  <c r="U25" i="3" s="1"/>
  <c r="X79" i="3"/>
  <c r="O40" i="3" s="1"/>
  <c r="O25" i="3" s="1"/>
  <c r="O10" i="3"/>
  <c r="AI16" i="3" s="1"/>
  <c r="AJ16" i="3" s="1"/>
  <c r="AI47" i="3"/>
  <c r="AJ47" i="3" s="1"/>
  <c r="G85" i="3"/>
  <c r="C46" i="3" s="1"/>
  <c r="C19" i="3" s="1"/>
  <c r="AG83" i="3"/>
  <c r="AA44" i="3" s="1"/>
  <c r="AA21" i="3" s="1"/>
  <c r="E63" i="3"/>
  <c r="AG72" i="3"/>
  <c r="AA33" i="3" s="1"/>
  <c r="AA32" i="3" s="1"/>
  <c r="G84" i="3"/>
  <c r="C45" i="3" s="1"/>
  <c r="C20" i="3" s="1"/>
  <c r="AD78" i="3"/>
  <c r="AG78" i="3" s="1"/>
  <c r="AA39" i="3" s="1"/>
  <c r="AA26" i="3" s="1"/>
  <c r="M79" i="3"/>
  <c r="O79" i="3" s="1"/>
  <c r="I40" i="3" s="1"/>
  <c r="I25" i="3" s="1"/>
  <c r="AD79" i="3"/>
  <c r="AG79" i="3" s="1"/>
  <c r="AA40" i="3" s="1"/>
  <c r="AA25" i="3" s="1"/>
  <c r="AD74" i="3"/>
  <c r="AG74" i="3" s="1"/>
  <c r="AA35" i="3" s="1"/>
  <c r="AA30" i="3" s="1"/>
  <c r="M75" i="3"/>
  <c r="O75" i="3" s="1"/>
  <c r="I36" i="3" s="1"/>
  <c r="I29" i="3" s="1"/>
  <c r="AD75" i="3"/>
  <c r="AG75" i="3" s="1"/>
  <c r="AA36" i="3" s="1"/>
  <c r="AA29" i="3" s="1"/>
  <c r="AD81" i="3"/>
  <c r="AG81" i="3" s="1"/>
  <c r="AA42" i="3" s="1"/>
  <c r="AA23" i="3" s="1"/>
  <c r="AD77" i="3"/>
  <c r="AG77" i="3" s="1"/>
  <c r="AA38" i="3" s="1"/>
  <c r="AA27" i="3" s="1"/>
  <c r="AD82" i="3"/>
  <c r="AD83" i="3"/>
  <c r="AD76" i="3"/>
  <c r="AG76" i="3" s="1"/>
  <c r="AA37" i="3" s="1"/>
  <c r="AA28" i="3" s="1"/>
  <c r="AE82" i="3"/>
  <c r="AD73" i="3"/>
  <c r="AG73" i="3" s="1"/>
  <c r="AA34" i="3" s="1"/>
  <c r="AA31" i="3" s="1"/>
  <c r="AI33" i="3" l="1"/>
  <c r="AJ33" i="3" s="1"/>
  <c r="AI29" i="3"/>
  <c r="AJ29" i="3" s="1"/>
  <c r="AG82" i="3"/>
  <c r="AA43" i="3" s="1"/>
  <c r="AA22" i="3" s="1"/>
  <c r="V96" i="2" l="1"/>
  <c r="U96" i="2"/>
  <c r="T96" i="2"/>
  <c r="V95" i="2"/>
  <c r="U95" i="2"/>
  <c r="X95" i="2" s="1"/>
  <c r="O56" i="2" s="1"/>
  <c r="O9" i="2" s="1"/>
  <c r="V94" i="2"/>
  <c r="U94" i="2"/>
  <c r="O55" i="2" s="1"/>
  <c r="Q55" i="2" s="1"/>
  <c r="V93" i="2"/>
  <c r="T93" i="2"/>
  <c r="V92" i="2"/>
  <c r="X92" i="2" s="1"/>
  <c r="O53" i="2" s="1"/>
  <c r="V91" i="2"/>
  <c r="T91" i="2"/>
  <c r="S91" i="2"/>
  <c r="V90" i="2"/>
  <c r="T90" i="2"/>
  <c r="V89" i="2"/>
  <c r="T89" i="2"/>
  <c r="S89" i="2"/>
  <c r="X88" i="2"/>
  <c r="O49" i="2" s="1"/>
  <c r="O16" i="2" s="1"/>
  <c r="R49" i="2" s="1"/>
  <c r="E88" i="2"/>
  <c r="D88" i="2"/>
  <c r="C88" i="2"/>
  <c r="V87" i="2"/>
  <c r="T87" i="2"/>
  <c r="S87" i="2"/>
  <c r="E87" i="2"/>
  <c r="D87" i="2"/>
  <c r="G87" i="2" s="1"/>
  <c r="C48" i="2" s="1"/>
  <c r="C17" i="2" s="1"/>
  <c r="V86" i="2"/>
  <c r="T86" i="2"/>
  <c r="X86" i="2" s="1"/>
  <c r="O47" i="2" s="1"/>
  <c r="O18" i="2" s="1"/>
  <c r="Q18" i="2" s="1"/>
  <c r="M86" i="2"/>
  <c r="L86" i="2"/>
  <c r="K86" i="2"/>
  <c r="G86" i="2"/>
  <c r="V85" i="2"/>
  <c r="T85" i="2"/>
  <c r="S85" i="2"/>
  <c r="M85" i="2"/>
  <c r="L85" i="2"/>
  <c r="D85" i="2"/>
  <c r="V84" i="2"/>
  <c r="X84" i="2" s="1"/>
  <c r="O45" i="2" s="1"/>
  <c r="M84" i="2"/>
  <c r="L84" i="2"/>
  <c r="K84" i="2"/>
  <c r="E84" i="2"/>
  <c r="E85" i="2" s="1"/>
  <c r="AB83" i="2"/>
  <c r="V83" i="2"/>
  <c r="T83" i="2"/>
  <c r="S83" i="2"/>
  <c r="M83" i="2"/>
  <c r="L83" i="2"/>
  <c r="E83" i="2"/>
  <c r="C83" i="2"/>
  <c r="V82" i="2"/>
  <c r="T82" i="2"/>
  <c r="E82" i="2"/>
  <c r="AE81" i="2"/>
  <c r="AE83" i="2" s="1"/>
  <c r="AC81" i="2"/>
  <c r="AC83" i="2" s="1"/>
  <c r="AB81" i="2"/>
  <c r="V81" i="2"/>
  <c r="T81" i="2"/>
  <c r="S81" i="2"/>
  <c r="E81" i="2"/>
  <c r="D81" i="2"/>
  <c r="D82" i="2" s="1"/>
  <c r="G82" i="2" s="1"/>
  <c r="C43" i="2" s="1"/>
  <c r="C81" i="2"/>
  <c r="X80" i="2"/>
  <c r="O41" i="2" s="1"/>
  <c r="G80" i="2"/>
  <c r="AB79" i="2"/>
  <c r="V79" i="2"/>
  <c r="T79" i="2"/>
  <c r="S79" i="2"/>
  <c r="L79" i="2"/>
  <c r="K79" i="2"/>
  <c r="E79" i="2"/>
  <c r="D79" i="2"/>
  <c r="V78" i="2"/>
  <c r="T78" i="2"/>
  <c r="L78" i="2"/>
  <c r="K78" i="2"/>
  <c r="E78" i="2"/>
  <c r="G78" i="2" s="1"/>
  <c r="C39" i="2" s="1"/>
  <c r="C26" i="2" s="1"/>
  <c r="E26" i="2" s="1"/>
  <c r="AE77" i="2"/>
  <c r="AE79" i="2" s="1"/>
  <c r="AC77" i="2"/>
  <c r="AC79" i="2" s="1"/>
  <c r="AB77" i="2"/>
  <c r="V77" i="2"/>
  <c r="T77" i="2"/>
  <c r="S77" i="2"/>
  <c r="L77" i="2"/>
  <c r="K77" i="2"/>
  <c r="E77" i="2"/>
  <c r="D77" i="2"/>
  <c r="V76" i="2"/>
  <c r="M76" i="2"/>
  <c r="M77" i="2" s="1"/>
  <c r="L76" i="2"/>
  <c r="K76" i="2"/>
  <c r="G76" i="2"/>
  <c r="C37" i="2" s="1"/>
  <c r="C28" i="2" s="1"/>
  <c r="E28" i="2" s="1"/>
  <c r="AE75" i="2"/>
  <c r="AC75" i="2"/>
  <c r="AB75" i="2"/>
  <c r="V75" i="2"/>
  <c r="T75" i="2"/>
  <c r="S75" i="2"/>
  <c r="L75" i="2"/>
  <c r="K75" i="2"/>
  <c r="E75" i="2"/>
  <c r="D75" i="2"/>
  <c r="AE74" i="2"/>
  <c r="AC74" i="2"/>
  <c r="V74" i="2"/>
  <c r="T74" i="2"/>
  <c r="L74" i="2"/>
  <c r="K74" i="2"/>
  <c r="E74" i="2"/>
  <c r="G74" i="2" s="1"/>
  <c r="C35" i="2" s="1"/>
  <c r="C30" i="2" s="1"/>
  <c r="E30" i="2" s="1"/>
  <c r="AE73" i="2"/>
  <c r="AC73" i="2"/>
  <c r="AB73" i="2"/>
  <c r="V73" i="2"/>
  <c r="T73" i="2"/>
  <c r="S73" i="2"/>
  <c r="L73" i="2"/>
  <c r="K73" i="2"/>
  <c r="E73" i="2"/>
  <c r="D73" i="2"/>
  <c r="AD83" i="2"/>
  <c r="X72" i="2"/>
  <c r="O33" i="2" s="1"/>
  <c r="M72" i="2"/>
  <c r="M73" i="2" s="1"/>
  <c r="L72" i="2"/>
  <c r="K72" i="2"/>
  <c r="O72" i="2" s="1"/>
  <c r="I33" i="2" s="1"/>
  <c r="I32" i="2" s="1"/>
  <c r="K32" i="2" s="1"/>
  <c r="G72" i="2"/>
  <c r="C33" i="2" s="1"/>
  <c r="E33" i="2" s="1"/>
  <c r="B66" i="2"/>
  <c r="F66" i="2" s="1"/>
  <c r="N65" i="2"/>
  <c r="M65" i="2"/>
  <c r="B65" i="2"/>
  <c r="F65" i="2" s="1"/>
  <c r="N64" i="2"/>
  <c r="M64" i="2"/>
  <c r="B64" i="2"/>
  <c r="F64" i="2" s="1"/>
  <c r="N63" i="2"/>
  <c r="M63" i="2"/>
  <c r="B63" i="2"/>
  <c r="E63" i="2" s="1"/>
  <c r="Q56" i="2"/>
  <c r="F48" i="2"/>
  <c r="E48" i="2"/>
  <c r="C47" i="2"/>
  <c r="AD44" i="2"/>
  <c r="AC44" i="2"/>
  <c r="AD43" i="2"/>
  <c r="AC43" i="2"/>
  <c r="AD42" i="2"/>
  <c r="AC42" i="2"/>
  <c r="AD41" i="2"/>
  <c r="AC41" i="2"/>
  <c r="Q41" i="2"/>
  <c r="C41" i="2"/>
  <c r="E41" i="2" s="1"/>
  <c r="AD40" i="2"/>
  <c r="AC40" i="2"/>
  <c r="AD39" i="2"/>
  <c r="AC39" i="2"/>
  <c r="F39" i="2"/>
  <c r="E39" i="2"/>
  <c r="AD38" i="2"/>
  <c r="AC38" i="2"/>
  <c r="AD37" i="2"/>
  <c r="AC37" i="2"/>
  <c r="AD36" i="2"/>
  <c r="AC36" i="2"/>
  <c r="AD35" i="2"/>
  <c r="AC35" i="2"/>
  <c r="F35" i="2"/>
  <c r="AD34" i="2"/>
  <c r="AC34" i="2"/>
  <c r="AD33" i="2"/>
  <c r="AC33" i="2"/>
  <c r="AC32" i="2"/>
  <c r="AC31" i="2"/>
  <c r="AC30" i="2"/>
  <c r="AC29" i="2"/>
  <c r="AC28" i="2"/>
  <c r="AC27" i="2"/>
  <c r="AC26" i="2"/>
  <c r="Q26" i="2"/>
  <c r="AC25" i="2"/>
  <c r="AC24" i="2"/>
  <c r="AC23" i="2"/>
  <c r="AC22" i="2"/>
  <c r="E17" i="2"/>
  <c r="Q9" i="2"/>
  <c r="X74" i="2" l="1"/>
  <c r="O35" i="2" s="1"/>
  <c r="O30" i="2" s="1"/>
  <c r="Q30" i="2" s="1"/>
  <c r="X78" i="2"/>
  <c r="O39" i="2" s="1"/>
  <c r="O26" i="2" s="1"/>
  <c r="X76" i="2"/>
  <c r="O37" i="2" s="1"/>
  <c r="O28" i="2" s="1"/>
  <c r="Q28" i="2" s="1"/>
  <c r="M87" i="2"/>
  <c r="O87" i="2" s="1"/>
  <c r="U37" i="2" s="1"/>
  <c r="U28" i="2" s="1"/>
  <c r="M89" i="2"/>
  <c r="O89" i="2" s="1"/>
  <c r="U39" i="2" s="1"/>
  <c r="U26" i="2" s="1"/>
  <c r="M88" i="2"/>
  <c r="O88" i="2" s="1"/>
  <c r="U38" i="2" s="1"/>
  <c r="U27" i="2" s="1"/>
  <c r="M90" i="2"/>
  <c r="O90" i="2" s="1"/>
  <c r="U40" i="2" s="1"/>
  <c r="U25" i="2" s="1"/>
  <c r="E35" i="2"/>
  <c r="O86" i="2"/>
  <c r="U36" i="2" s="1"/>
  <c r="U29" i="2" s="1"/>
  <c r="X79" i="2"/>
  <c r="O40" i="2" s="1"/>
  <c r="O25" i="2" s="1"/>
  <c r="R40" i="2" s="1"/>
  <c r="X82" i="2"/>
  <c r="O43" i="2" s="1"/>
  <c r="O22" i="2" s="1"/>
  <c r="Q22" i="2" s="1"/>
  <c r="G85" i="2"/>
  <c r="C46" i="2" s="1"/>
  <c r="C19" i="2" s="1"/>
  <c r="E19" i="2" s="1"/>
  <c r="X85" i="2"/>
  <c r="O46" i="2" s="1"/>
  <c r="O19" i="2" s="1"/>
  <c r="Q19" i="2" s="1"/>
  <c r="G79" i="2"/>
  <c r="C40" i="2" s="1"/>
  <c r="C25" i="2" s="1"/>
  <c r="O83" i="2"/>
  <c r="U33" i="2" s="1"/>
  <c r="U32" i="2" s="1"/>
  <c r="G73" i="2"/>
  <c r="C34" i="2" s="1"/>
  <c r="X93" i="2"/>
  <c r="O54" i="2" s="1"/>
  <c r="O11" i="2" s="1"/>
  <c r="Q11" i="2" s="1"/>
  <c r="R43" i="2"/>
  <c r="R56" i="2"/>
  <c r="M74" i="2"/>
  <c r="O74" i="2" s="1"/>
  <c r="I35" i="2" s="1"/>
  <c r="X87" i="2"/>
  <c r="O48" i="2" s="1"/>
  <c r="F63" i="2"/>
  <c r="X77" i="2"/>
  <c r="O38" i="2" s="1"/>
  <c r="O27" i="2" s="1"/>
  <c r="Q27" i="2" s="1"/>
  <c r="O85" i="2"/>
  <c r="U35" i="2" s="1"/>
  <c r="U30" i="2" s="1"/>
  <c r="E37" i="2"/>
  <c r="O84" i="2"/>
  <c r="U34" i="2" s="1"/>
  <c r="U31" i="2" s="1"/>
  <c r="F37" i="2"/>
  <c r="Q54" i="2"/>
  <c r="AD76" i="2"/>
  <c r="AG76" i="2" s="1"/>
  <c r="AA37" i="2" s="1"/>
  <c r="AA28" i="2" s="1"/>
  <c r="X96" i="2"/>
  <c r="O57" i="2" s="1"/>
  <c r="O8" i="2" s="1"/>
  <c r="Q43" i="2"/>
  <c r="G75" i="2"/>
  <c r="C36" i="2" s="1"/>
  <c r="C29" i="2" s="1"/>
  <c r="E29" i="2" s="1"/>
  <c r="G77" i="2"/>
  <c r="C38" i="2" s="1"/>
  <c r="X83" i="2"/>
  <c r="O44" i="2" s="1"/>
  <c r="C22" i="2"/>
  <c r="E22" i="2" s="1"/>
  <c r="E43" i="2"/>
  <c r="E40" i="2"/>
  <c r="F40" i="2"/>
  <c r="Q57" i="2"/>
  <c r="O32" i="2"/>
  <c r="Q32" i="2" s="1"/>
  <c r="Q33" i="2"/>
  <c r="R33" i="2"/>
  <c r="E38" i="2"/>
  <c r="C27" i="2"/>
  <c r="E27" i="2" s="1"/>
  <c r="O12" i="2"/>
  <c r="Q12" i="2" s="1"/>
  <c r="R53" i="2"/>
  <c r="Q53" i="2"/>
  <c r="Q40" i="2"/>
  <c r="O20" i="2"/>
  <c r="Q20" i="2" s="1"/>
  <c r="Q45" i="2"/>
  <c r="R37" i="2"/>
  <c r="E47" i="2"/>
  <c r="X91" i="2"/>
  <c r="O52" i="2" s="1"/>
  <c r="X73" i="2"/>
  <c r="O34" i="2" s="1"/>
  <c r="Q38" i="2"/>
  <c r="Q39" i="2"/>
  <c r="Q37" i="2"/>
  <c r="C32" i="2"/>
  <c r="E32" i="2" s="1"/>
  <c r="Q16" i="2"/>
  <c r="K33" i="2"/>
  <c r="Q35" i="2"/>
  <c r="R38" i="2"/>
  <c r="R39" i="2"/>
  <c r="Q47" i="2"/>
  <c r="E64" i="2"/>
  <c r="X81" i="2"/>
  <c r="O42" i="2" s="1"/>
  <c r="X89" i="2"/>
  <c r="O50" i="2" s="1"/>
  <c r="G88" i="2"/>
  <c r="C49" i="2" s="1"/>
  <c r="AG47" i="2" s="1"/>
  <c r="L33" i="2"/>
  <c r="R35" i="2"/>
  <c r="E46" i="2"/>
  <c r="R47" i="2"/>
  <c r="Q49" i="2"/>
  <c r="AD73" i="2"/>
  <c r="AG73" i="2" s="1"/>
  <c r="AA34" i="2" s="1"/>
  <c r="AA31" i="2" s="1"/>
  <c r="M75" i="2"/>
  <c r="O75" i="2" s="1"/>
  <c r="I36" i="2" s="1"/>
  <c r="O76" i="2"/>
  <c r="I37" i="2" s="1"/>
  <c r="AE82" i="2"/>
  <c r="G81" i="2"/>
  <c r="C42" i="2" s="1"/>
  <c r="F46" i="2"/>
  <c r="O73" i="2"/>
  <c r="I34" i="2" s="1"/>
  <c r="X75" i="2"/>
  <c r="O36" i="2" s="1"/>
  <c r="O24" i="2"/>
  <c r="C24" i="2"/>
  <c r="E24" i="2" s="1"/>
  <c r="O10" i="2"/>
  <c r="Q10" i="2" s="1"/>
  <c r="AI47" i="2"/>
  <c r="C18" i="2"/>
  <c r="E18" i="2" s="1"/>
  <c r="Q46" i="2"/>
  <c r="O77" i="2"/>
  <c r="I38" i="2" s="1"/>
  <c r="AD80" i="2"/>
  <c r="AG80" i="2" s="1"/>
  <c r="AA41" i="2" s="1"/>
  <c r="AA24" i="2" s="1"/>
  <c r="X90" i="2"/>
  <c r="O51" i="2" s="1"/>
  <c r="AG83" i="2"/>
  <c r="AA44" i="2" s="1"/>
  <c r="AA21" i="2" s="1"/>
  <c r="E66" i="2"/>
  <c r="AG72" i="2"/>
  <c r="AA33" i="2" s="1"/>
  <c r="AA32" i="2" s="1"/>
  <c r="AC78" i="2"/>
  <c r="D83" i="2"/>
  <c r="G83" i="2" s="1"/>
  <c r="C44" i="2" s="1"/>
  <c r="G84" i="2"/>
  <c r="C45" i="2" s="1"/>
  <c r="AD78" i="2"/>
  <c r="M79" i="2"/>
  <c r="O79" i="2" s="1"/>
  <c r="I40" i="2" s="1"/>
  <c r="AD79" i="2"/>
  <c r="AG79" i="2" s="1"/>
  <c r="AA40" i="2" s="1"/>
  <c r="AA25" i="2" s="1"/>
  <c r="E65" i="2"/>
  <c r="AE78" i="2"/>
  <c r="AD81" i="2"/>
  <c r="AG81" i="2" s="1"/>
  <c r="AA42" i="2" s="1"/>
  <c r="AA23" i="2" s="1"/>
  <c r="AD74" i="2"/>
  <c r="AG74" i="2" s="1"/>
  <c r="AA35" i="2" s="1"/>
  <c r="AA30" i="2" s="1"/>
  <c r="AD75" i="2"/>
  <c r="AG75" i="2" s="1"/>
  <c r="AA36" i="2" s="1"/>
  <c r="AA29" i="2" s="1"/>
  <c r="M78" i="2"/>
  <c r="O78" i="2" s="1"/>
  <c r="I39" i="2" s="1"/>
  <c r="AC82" i="2"/>
  <c r="AD77" i="2"/>
  <c r="AG77" i="2" s="1"/>
  <c r="AA38" i="2" s="1"/>
  <c r="AA27" i="2" s="1"/>
  <c r="AD82" i="2"/>
  <c r="E36" i="2" l="1"/>
  <c r="F38" i="2"/>
  <c r="R54" i="2"/>
  <c r="R46" i="2"/>
  <c r="R57" i="2"/>
  <c r="C31" i="2"/>
  <c r="E34" i="2"/>
  <c r="AG41" i="2"/>
  <c r="AI33" i="2"/>
  <c r="K35" i="2"/>
  <c r="I30" i="2"/>
  <c r="K30" i="2" s="1"/>
  <c r="O21" i="2"/>
  <c r="Q21" i="2" s="1"/>
  <c r="Q44" i="2"/>
  <c r="AJ47" i="2"/>
  <c r="O17" i="2"/>
  <c r="Q17" i="2" s="1"/>
  <c r="Q48" i="2"/>
  <c r="AG78" i="2"/>
  <c r="AA39" i="2" s="1"/>
  <c r="AA26" i="2" s="1"/>
  <c r="AI37" i="2"/>
  <c r="F36" i="2"/>
  <c r="R45" i="2"/>
  <c r="AG82" i="2"/>
  <c r="AA43" i="2" s="1"/>
  <c r="AA22" i="2" s="1"/>
  <c r="F43" i="2"/>
  <c r="I29" i="2"/>
  <c r="K29" i="2" s="1"/>
  <c r="K36" i="2"/>
  <c r="AG33" i="2"/>
  <c r="R41" i="2"/>
  <c r="Q24" i="2"/>
  <c r="O14" i="2"/>
  <c r="Q14" i="2" s="1"/>
  <c r="Q51" i="2"/>
  <c r="O15" i="2"/>
  <c r="Q15" i="2" s="1"/>
  <c r="Q50" i="2"/>
  <c r="R50" i="2"/>
  <c r="R55" i="2"/>
  <c r="F47" i="2"/>
  <c r="C16" i="2"/>
  <c r="F49" i="2" s="1"/>
  <c r="E49" i="2"/>
  <c r="I25" i="2"/>
  <c r="K25" i="2" s="1"/>
  <c r="K40" i="2"/>
  <c r="O23" i="2"/>
  <c r="Q23" i="2" s="1"/>
  <c r="Q42" i="2"/>
  <c r="E25" i="2"/>
  <c r="I26" i="2"/>
  <c r="K26" i="2" s="1"/>
  <c r="K39" i="2"/>
  <c r="L39" i="2"/>
  <c r="I27" i="2"/>
  <c r="K27" i="2" s="1"/>
  <c r="K38" i="2"/>
  <c r="F41" i="2"/>
  <c r="I31" i="2"/>
  <c r="K31" i="2" s="1"/>
  <c r="K34" i="2"/>
  <c r="C20" i="2"/>
  <c r="F45" i="2" s="1"/>
  <c r="E45" i="2"/>
  <c r="C23" i="2"/>
  <c r="E23" i="2" s="1"/>
  <c r="E42" i="2"/>
  <c r="F33" i="2"/>
  <c r="AI16" i="2"/>
  <c r="Q8" i="2"/>
  <c r="I28" i="2"/>
  <c r="K28" i="2" s="1"/>
  <c r="AG37" i="2"/>
  <c r="K37" i="2"/>
  <c r="O29" i="2"/>
  <c r="Q29" i="2" s="1"/>
  <c r="Q36" i="2"/>
  <c r="O13" i="2"/>
  <c r="R52" i="2" s="1"/>
  <c r="Q52" i="2"/>
  <c r="C21" i="2"/>
  <c r="E21" i="2" s="1"/>
  <c r="F44" i="2"/>
  <c r="E44" i="2"/>
  <c r="AI41" i="2"/>
  <c r="O31" i="2"/>
  <c r="Q31" i="2" s="1"/>
  <c r="Q34" i="2"/>
  <c r="Q25" i="2"/>
  <c r="H3" i="7"/>
  <c r="H3" i="6"/>
  <c r="R36" i="2" l="1"/>
  <c r="F42" i="2"/>
  <c r="L40" i="2"/>
  <c r="L36" i="2"/>
  <c r="E31" i="2"/>
  <c r="F34" i="2"/>
  <c r="R44" i="2"/>
  <c r="AJ37" i="2"/>
  <c r="AJ33" i="2"/>
  <c r="AJ41" i="2"/>
  <c r="AG29" i="2"/>
  <c r="R51" i="2"/>
  <c r="L34" i="2"/>
  <c r="R48" i="2"/>
  <c r="L35" i="2"/>
  <c r="L38" i="2"/>
  <c r="R42" i="2"/>
  <c r="Q13" i="2"/>
  <c r="AI19" i="2"/>
  <c r="E20" i="2"/>
  <c r="AG19" i="2"/>
  <c r="AI25" i="2"/>
  <c r="AI29" i="2"/>
  <c r="L37" i="2"/>
  <c r="AG25" i="2"/>
  <c r="R34" i="2"/>
  <c r="AG16" i="2"/>
  <c r="AJ16" i="2" s="1"/>
  <c r="E16" i="2"/>
  <c r="AD73" i="1"/>
  <c r="AJ29" i="2" l="1"/>
  <c r="AJ19" i="2"/>
  <c r="AJ25" i="2"/>
  <c r="T83" i="1"/>
  <c r="U94" i="1"/>
  <c r="V94" i="1"/>
  <c r="T96" i="1"/>
  <c r="T93" i="1"/>
  <c r="S91" i="1"/>
  <c r="AD44" i="1"/>
  <c r="AD43" i="1"/>
  <c r="AD42" i="1"/>
  <c r="AD41" i="1"/>
  <c r="AD40" i="1"/>
  <c r="AD39" i="1"/>
  <c r="AD38" i="1"/>
  <c r="AD37" i="1"/>
  <c r="AD36" i="1"/>
  <c r="AD35" i="1"/>
  <c r="AD33" i="1"/>
  <c r="X35" i="1"/>
  <c r="X34" i="1"/>
  <c r="X33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L40" i="1"/>
  <c r="L39" i="1"/>
  <c r="L38" i="1"/>
  <c r="L37" i="1"/>
  <c r="L36" i="1"/>
  <c r="L35" i="1"/>
  <c r="L34" i="1"/>
  <c r="L33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AC44" i="1"/>
  <c r="AC43" i="1"/>
  <c r="AC42" i="1"/>
  <c r="AC41" i="1"/>
  <c r="AC40" i="1"/>
  <c r="AC39" i="1"/>
  <c r="AC38" i="1"/>
  <c r="AC37" i="1"/>
  <c r="AC36" i="1"/>
  <c r="AC35" i="1"/>
  <c r="AC33" i="1"/>
  <c r="AC32" i="1"/>
  <c r="AC30" i="1"/>
  <c r="AC29" i="1"/>
  <c r="AC28" i="1"/>
  <c r="AC27" i="1"/>
  <c r="AC26" i="1"/>
  <c r="N64" i="1" l="1"/>
  <c r="N65" i="1"/>
  <c r="N63" i="1"/>
  <c r="M65" i="1"/>
  <c r="M64" i="1"/>
  <c r="M63" i="1"/>
  <c r="B66" i="1"/>
  <c r="F66" i="1" s="1"/>
  <c r="B65" i="1"/>
  <c r="E65" i="1" s="1"/>
  <c r="B64" i="1"/>
  <c r="F64" i="1" s="1"/>
  <c r="B63" i="1"/>
  <c r="E63" i="1" s="1"/>
  <c r="AE81" i="1"/>
  <c r="AE77" i="1"/>
  <c r="E64" i="1" l="1"/>
  <c r="F65" i="1"/>
  <c r="E66" i="1"/>
  <c r="F63" i="1"/>
  <c r="L86" i="1"/>
  <c r="L85" i="1"/>
  <c r="U96" i="1"/>
  <c r="U95" i="1"/>
  <c r="G86" i="1"/>
  <c r="D87" i="1"/>
  <c r="D88" i="1"/>
  <c r="C88" i="1"/>
  <c r="V96" i="1" l="1"/>
  <c r="X96" i="1" s="1"/>
  <c r="T91" i="1"/>
  <c r="S89" i="1"/>
  <c r="K86" i="1"/>
  <c r="K84" i="1"/>
  <c r="L84" i="1"/>
  <c r="L83" i="1"/>
  <c r="Q56" i="1" l="1"/>
  <c r="O57" i="1"/>
  <c r="O55" i="1"/>
  <c r="AI47" i="1" s="1"/>
  <c r="AJ47" i="1" s="1"/>
  <c r="AG72" i="1"/>
  <c r="T82" i="1"/>
  <c r="D85" i="1"/>
  <c r="AE83" i="1"/>
  <c r="AE82" i="1"/>
  <c r="AE79" i="1"/>
  <c r="AE78" i="1"/>
  <c r="AE75" i="1"/>
  <c r="AE74" i="1"/>
  <c r="AE73" i="1"/>
  <c r="X88" i="1" l="1"/>
  <c r="X80" i="1"/>
  <c r="X72" i="1"/>
  <c r="G80" i="1"/>
  <c r="G76" i="1"/>
  <c r="T87" i="1" l="1"/>
  <c r="T86" i="1"/>
  <c r="M83" i="1" l="1"/>
  <c r="Q57" i="1"/>
  <c r="V95" i="1"/>
  <c r="X95" i="1" s="1"/>
  <c r="O56" i="1" s="1"/>
  <c r="V93" i="1"/>
  <c r="V92" i="1"/>
  <c r="V91" i="1"/>
  <c r="V90" i="1"/>
  <c r="V89" i="1"/>
  <c r="V87" i="1"/>
  <c r="V86" i="1"/>
  <c r="X86" i="1" s="1"/>
  <c r="V85" i="1"/>
  <c r="V84" i="1"/>
  <c r="X84" i="1" s="1"/>
  <c r="V83" i="1"/>
  <c r="V82" i="1"/>
  <c r="V81" i="1"/>
  <c r="T85" i="1"/>
  <c r="T81" i="1"/>
  <c r="T90" i="1"/>
  <c r="T89" i="1"/>
  <c r="S87" i="1"/>
  <c r="S85" i="1"/>
  <c r="S83" i="1"/>
  <c r="S81" i="1"/>
  <c r="O41" i="1"/>
  <c r="V79" i="1"/>
  <c r="V78" i="1"/>
  <c r="V75" i="1"/>
  <c r="V74" i="1"/>
  <c r="V73" i="1"/>
  <c r="T79" i="1"/>
  <c r="T78" i="1"/>
  <c r="T77" i="1"/>
  <c r="T75" i="1"/>
  <c r="T74" i="1"/>
  <c r="T73" i="1"/>
  <c r="L79" i="1"/>
  <c r="L78" i="1"/>
  <c r="L77" i="1"/>
  <c r="L76" i="1"/>
  <c r="L75" i="1"/>
  <c r="L74" i="1"/>
  <c r="L73" i="1"/>
  <c r="L72" i="1"/>
  <c r="E87" i="1"/>
  <c r="O33" i="1"/>
  <c r="C33" i="1"/>
  <c r="C37" i="1"/>
  <c r="E37" i="1" s="1"/>
  <c r="C41" i="1"/>
  <c r="E41" i="1" s="1"/>
  <c r="D79" i="1"/>
  <c r="D77" i="1"/>
  <c r="D75" i="1"/>
  <c r="D73" i="1"/>
  <c r="S75" i="1"/>
  <c r="S77" i="1"/>
  <c r="M76" i="1"/>
  <c r="M79" i="1" s="1"/>
  <c r="M72" i="1"/>
  <c r="M74" i="1" s="1"/>
  <c r="K79" i="1"/>
  <c r="K78" i="1"/>
  <c r="K77" i="1"/>
  <c r="K76" i="1"/>
  <c r="K75" i="1"/>
  <c r="K74" i="1"/>
  <c r="K73" i="1"/>
  <c r="K72" i="1"/>
  <c r="D81" i="1"/>
  <c r="D83" i="1" s="1"/>
  <c r="C83" i="1"/>
  <c r="C81" i="1"/>
  <c r="M86" i="1"/>
  <c r="M85" i="1"/>
  <c r="M84" i="1"/>
  <c r="E88" i="1"/>
  <c r="G88" i="1" s="1"/>
  <c r="E84" i="1"/>
  <c r="AD83" i="1"/>
  <c r="AB83" i="1"/>
  <c r="E83" i="1"/>
  <c r="AD82" i="1"/>
  <c r="E82" i="1"/>
  <c r="AD81" i="1"/>
  <c r="AC81" i="1"/>
  <c r="AC82" i="1" s="1"/>
  <c r="AB81" i="1"/>
  <c r="E81" i="1"/>
  <c r="AD80" i="1"/>
  <c r="AD79" i="1"/>
  <c r="AB79" i="1"/>
  <c r="S79" i="1"/>
  <c r="E79" i="1"/>
  <c r="AD78" i="1"/>
  <c r="E78" i="1"/>
  <c r="AD77" i="1"/>
  <c r="AC77" i="1"/>
  <c r="AC78" i="1" s="1"/>
  <c r="AB77" i="1"/>
  <c r="V77" i="1"/>
  <c r="E77" i="1"/>
  <c r="AD76" i="1"/>
  <c r="V76" i="1"/>
  <c r="AD75" i="1"/>
  <c r="AC75" i="1"/>
  <c r="AB75" i="1"/>
  <c r="E75" i="1"/>
  <c r="AD74" i="1"/>
  <c r="AC74" i="1"/>
  <c r="E74" i="1"/>
  <c r="AC73" i="1"/>
  <c r="AB73" i="1"/>
  <c r="S73" i="1"/>
  <c r="E73" i="1"/>
  <c r="AA33" i="1"/>
  <c r="C47" i="1"/>
  <c r="E47" i="1" s="1"/>
  <c r="O49" i="1"/>
  <c r="E33" i="1" l="1"/>
  <c r="AG33" i="1"/>
  <c r="Q49" i="1"/>
  <c r="Q41" i="1"/>
  <c r="M87" i="1"/>
  <c r="O87" i="1" s="1"/>
  <c r="M90" i="1"/>
  <c r="O90" i="1" s="1"/>
  <c r="M89" i="1"/>
  <c r="O89" i="1" s="1"/>
  <c r="M88" i="1"/>
  <c r="O88" i="1" s="1"/>
  <c r="Q33" i="1"/>
  <c r="C18" i="1"/>
  <c r="E18" i="1" s="1"/>
  <c r="O8" i="1"/>
  <c r="Q8" i="1" s="1"/>
  <c r="AG78" i="1"/>
  <c r="AA39" i="1" s="1"/>
  <c r="AG73" i="1"/>
  <c r="AA34" i="1" s="1"/>
  <c r="AG74" i="1"/>
  <c r="AA35" i="1" s="1"/>
  <c r="AG75" i="1"/>
  <c r="AA36" i="1" s="1"/>
  <c r="X85" i="1"/>
  <c r="O46" i="1" s="1"/>
  <c r="Q46" i="1" s="1"/>
  <c r="AG76" i="1"/>
  <c r="AA37" i="1" s="1"/>
  <c r="AG80" i="1"/>
  <c r="AA41" i="1" s="1"/>
  <c r="AG82" i="1"/>
  <c r="AA43" i="1" s="1"/>
  <c r="AG81" i="1"/>
  <c r="AA42" i="1" s="1"/>
  <c r="AG77" i="1"/>
  <c r="AA38" i="1" s="1"/>
  <c r="X90" i="1"/>
  <c r="O51" i="1" s="1"/>
  <c r="Q55" i="1"/>
  <c r="G87" i="1"/>
  <c r="C48" i="1" s="1"/>
  <c r="E48" i="1" s="1"/>
  <c r="X78" i="1"/>
  <c r="O39" i="1" s="1"/>
  <c r="Q39" i="1" s="1"/>
  <c r="X91" i="1"/>
  <c r="O83" i="1"/>
  <c r="U33" i="1" s="1"/>
  <c r="W33" i="1" s="1"/>
  <c r="G75" i="1"/>
  <c r="C36" i="1" s="1"/>
  <c r="E36" i="1" s="1"/>
  <c r="X89" i="1"/>
  <c r="O50" i="1" s="1"/>
  <c r="Q50" i="1" s="1"/>
  <c r="X83" i="1"/>
  <c r="O44" i="1" s="1"/>
  <c r="Q44" i="1" s="1"/>
  <c r="X87" i="1"/>
  <c r="O48" i="1" s="1"/>
  <c r="Q48" i="1" s="1"/>
  <c r="X82" i="1"/>
  <c r="O43" i="1" s="1"/>
  <c r="Q43" i="1" s="1"/>
  <c r="G77" i="1"/>
  <c r="C38" i="1" s="1"/>
  <c r="E38" i="1" s="1"/>
  <c r="X92" i="1"/>
  <c r="X93" i="1"/>
  <c r="X81" i="1"/>
  <c r="O42" i="1" s="1"/>
  <c r="Q42" i="1" s="1"/>
  <c r="X75" i="1"/>
  <c r="O36" i="1" s="1"/>
  <c r="Q36" i="1" s="1"/>
  <c r="O85" i="1"/>
  <c r="U35" i="1" s="1"/>
  <c r="X77" i="1"/>
  <c r="O38" i="1" s="1"/>
  <c r="Q38" i="1" s="1"/>
  <c r="O84" i="1"/>
  <c r="U34" i="1" s="1"/>
  <c r="W34" i="1" s="1"/>
  <c r="O86" i="1"/>
  <c r="U36" i="1" s="1"/>
  <c r="U29" i="1" s="1"/>
  <c r="X76" i="1"/>
  <c r="O37" i="1" s="1"/>
  <c r="Q37" i="1" s="1"/>
  <c r="X74" i="1"/>
  <c r="O35" i="1" s="1"/>
  <c r="Q35" i="1" s="1"/>
  <c r="X79" i="1"/>
  <c r="O40" i="1" s="1"/>
  <c r="Q40" i="1" s="1"/>
  <c r="X73" i="1"/>
  <c r="O34" i="1" s="1"/>
  <c r="Q34" i="1" s="1"/>
  <c r="G81" i="1"/>
  <c r="C42" i="1" s="1"/>
  <c r="E42" i="1" s="1"/>
  <c r="G83" i="1"/>
  <c r="C44" i="1" s="1"/>
  <c r="E44" i="1" s="1"/>
  <c r="G84" i="1"/>
  <c r="C45" i="1" s="1"/>
  <c r="E45" i="1" s="1"/>
  <c r="G79" i="1"/>
  <c r="C40" i="1" s="1"/>
  <c r="E40" i="1" s="1"/>
  <c r="G78" i="1"/>
  <c r="C39" i="1" s="1"/>
  <c r="E39" i="1" s="1"/>
  <c r="O76" i="1"/>
  <c r="G74" i="1"/>
  <c r="C35" i="1" s="1"/>
  <c r="E35" i="1" s="1"/>
  <c r="G73" i="1"/>
  <c r="C34" i="1" s="1"/>
  <c r="E34" i="1" s="1"/>
  <c r="O79" i="1"/>
  <c r="O74" i="1"/>
  <c r="O72" i="1"/>
  <c r="E85" i="1"/>
  <c r="M75" i="1"/>
  <c r="O75" i="1" s="1"/>
  <c r="M73" i="1"/>
  <c r="O73" i="1" s="1"/>
  <c r="I34" i="1" s="1"/>
  <c r="K34" i="1" s="1"/>
  <c r="C49" i="1"/>
  <c r="E49" i="1" s="1"/>
  <c r="Q54" i="1"/>
  <c r="D82" i="1"/>
  <c r="AC83" i="1"/>
  <c r="AA32" i="1"/>
  <c r="M78" i="1"/>
  <c r="AC79" i="1"/>
  <c r="O45" i="1"/>
  <c r="Q45" i="1" s="1"/>
  <c r="O47" i="1"/>
  <c r="Q47" i="1" s="1"/>
  <c r="M77" i="1"/>
  <c r="O77" i="1" s="1"/>
  <c r="I38" i="1" s="1"/>
  <c r="K38" i="1" s="1"/>
  <c r="O16" i="1"/>
  <c r="Q16" i="1" s="1"/>
  <c r="O32" i="1"/>
  <c r="Q32" i="1" s="1"/>
  <c r="O24" i="1"/>
  <c r="Q24" i="1" s="1"/>
  <c r="C32" i="1"/>
  <c r="C24" i="1"/>
  <c r="E24" i="1" s="1"/>
  <c r="C28" i="1"/>
  <c r="E28" i="1" s="1"/>
  <c r="E32" i="1" l="1"/>
  <c r="AG29" i="1"/>
  <c r="W35" i="1"/>
  <c r="U30" i="1"/>
  <c r="AI37" i="1"/>
  <c r="AJ37" i="1" s="1"/>
  <c r="AI33" i="1"/>
  <c r="AJ33" i="1" s="1"/>
  <c r="AC34" i="1"/>
  <c r="Q53" i="1"/>
  <c r="O54" i="1"/>
  <c r="O11" i="1" s="1"/>
  <c r="Q52" i="1"/>
  <c r="O53" i="1"/>
  <c r="O12" i="1" s="1"/>
  <c r="Q12" i="1" s="1"/>
  <c r="Q51" i="1"/>
  <c r="O52" i="1"/>
  <c r="O13" i="1" s="1"/>
  <c r="Q13" i="1" s="1"/>
  <c r="AA30" i="1"/>
  <c r="AA23" i="1"/>
  <c r="AC23" i="1" s="1"/>
  <c r="AA26" i="1"/>
  <c r="U31" i="1"/>
  <c r="W31" i="1" s="1"/>
  <c r="AA27" i="1"/>
  <c r="U32" i="1"/>
  <c r="W32" i="1" s="1"/>
  <c r="O14" i="1"/>
  <c r="Q14" i="1" s="1"/>
  <c r="O17" i="1"/>
  <c r="O21" i="1"/>
  <c r="Q21" i="1" s="1"/>
  <c r="O23" i="1"/>
  <c r="Q23" i="1" s="1"/>
  <c r="I27" i="1"/>
  <c r="K27" i="1" s="1"/>
  <c r="I31" i="1"/>
  <c r="K31" i="1" s="1"/>
  <c r="C31" i="1"/>
  <c r="E31" i="1" s="1"/>
  <c r="C17" i="1"/>
  <c r="E17" i="1" s="1"/>
  <c r="I37" i="1"/>
  <c r="K37" i="1" s="1"/>
  <c r="I36" i="1"/>
  <c r="K36" i="1" s="1"/>
  <c r="I35" i="1"/>
  <c r="K35" i="1" s="1"/>
  <c r="I40" i="1"/>
  <c r="K40" i="1" s="1"/>
  <c r="I33" i="1"/>
  <c r="K33" i="1" s="1"/>
  <c r="AA28" i="1"/>
  <c r="AA24" i="1"/>
  <c r="AC24" i="1" s="1"/>
  <c r="AG83" i="1"/>
  <c r="AA44" i="1" s="1"/>
  <c r="AG79" i="1"/>
  <c r="AA40" i="1" s="1"/>
  <c r="O28" i="1"/>
  <c r="Q28" i="1" s="1"/>
  <c r="C20" i="1"/>
  <c r="E20" i="1" s="1"/>
  <c r="G85" i="1"/>
  <c r="C46" i="1" s="1"/>
  <c r="E46" i="1" s="1"/>
  <c r="C26" i="1"/>
  <c r="E26" i="1" s="1"/>
  <c r="O78" i="1"/>
  <c r="C30" i="1"/>
  <c r="E30" i="1" s="1"/>
  <c r="G82" i="1"/>
  <c r="C43" i="1" s="1"/>
  <c r="E43" i="1" s="1"/>
  <c r="W30" i="1"/>
  <c r="C16" i="1"/>
  <c r="E16" i="1" s="1"/>
  <c r="AA31" i="1"/>
  <c r="AC31" i="1" s="1"/>
  <c r="O26" i="1"/>
  <c r="Q26" i="1" s="1"/>
  <c r="AA22" i="1"/>
  <c r="AC22" i="1" s="1"/>
  <c r="AA29" i="1"/>
  <c r="O22" i="1"/>
  <c r="Q22" i="1" s="1"/>
  <c r="O18" i="1"/>
  <c r="Q18" i="1" s="1"/>
  <c r="O20" i="1"/>
  <c r="Q20" i="1" s="1"/>
  <c r="O10" i="1"/>
  <c r="C23" i="1"/>
  <c r="E23" i="1" s="1"/>
  <c r="C27" i="1"/>
  <c r="E27" i="1" s="1"/>
  <c r="O31" i="1"/>
  <c r="Q31" i="1" s="1"/>
  <c r="O30" i="1"/>
  <c r="Q30" i="1" s="1"/>
  <c r="O25" i="1"/>
  <c r="O19" i="1"/>
  <c r="Q19" i="1" s="1"/>
  <c r="C25" i="1"/>
  <c r="E25" i="1" s="1"/>
  <c r="C29" i="1"/>
  <c r="E29" i="1" s="1"/>
  <c r="O29" i="1"/>
  <c r="Q29" i="1" s="1"/>
  <c r="O15" i="1"/>
  <c r="Q15" i="1" s="1"/>
  <c r="O27" i="1"/>
  <c r="Q27" i="1" s="1"/>
  <c r="O9" i="1"/>
  <c r="Q9" i="1" s="1"/>
  <c r="C21" i="1"/>
  <c r="E21" i="1" s="1"/>
  <c r="Q11" i="1" l="1"/>
  <c r="AI19" i="1"/>
  <c r="AJ19" i="1" s="1"/>
  <c r="AI41" i="1"/>
  <c r="AJ41" i="1" s="1"/>
  <c r="Q17" i="1"/>
  <c r="AI25" i="1"/>
  <c r="AJ25" i="1" s="1"/>
  <c r="Q25" i="1"/>
  <c r="AI29" i="1"/>
  <c r="AJ29" i="1" s="1"/>
  <c r="Q10" i="1"/>
  <c r="AI16" i="1"/>
  <c r="AJ16" i="1" s="1"/>
  <c r="AD34" i="1"/>
  <c r="C19" i="1"/>
  <c r="E19" i="1" s="1"/>
  <c r="I25" i="1"/>
  <c r="K25" i="1" s="1"/>
  <c r="I28" i="1"/>
  <c r="K28" i="1" s="1"/>
  <c r="I30" i="1"/>
  <c r="K30" i="1" s="1"/>
  <c r="I29" i="1"/>
  <c r="K29" i="1" s="1"/>
  <c r="I32" i="1"/>
  <c r="K32" i="1" s="1"/>
  <c r="I39" i="1"/>
  <c r="K39" i="1" s="1"/>
  <c r="AA21" i="1"/>
  <c r="AC21" i="1" s="1"/>
  <c r="AA25" i="1"/>
  <c r="AC25" i="1" s="1"/>
  <c r="C22" i="1"/>
  <c r="E22" i="1" s="1"/>
  <c r="I26" i="1" l="1"/>
  <c r="K26" i="1" s="1"/>
</calcChain>
</file>

<file path=xl/sharedStrings.xml><?xml version="1.0" encoding="utf-8"?>
<sst xmlns="http://schemas.openxmlformats.org/spreadsheetml/2006/main" count="970" uniqueCount="108">
  <si>
    <t>Serial no</t>
    <phoneticPr fontId="4" type="noConversion"/>
  </si>
  <si>
    <t>Size</t>
    <phoneticPr fontId="4" type="noConversion"/>
  </si>
  <si>
    <t>Date</t>
    <phoneticPr fontId="4" type="noConversion"/>
  </si>
  <si>
    <t>A</t>
    <phoneticPr fontId="3" type="noConversion"/>
  </si>
  <si>
    <t>Brake</t>
    <phoneticPr fontId="3" type="noConversion"/>
  </si>
  <si>
    <t>CAD</t>
    <phoneticPr fontId="3" type="noConversion"/>
  </si>
  <si>
    <t>Upper</t>
    <phoneticPr fontId="3" type="noConversion"/>
  </si>
  <si>
    <t>HS</t>
    <phoneticPr fontId="3" type="noConversion"/>
  </si>
  <si>
    <t>Total</t>
    <phoneticPr fontId="3" type="noConversion"/>
  </si>
  <si>
    <t>AB</t>
    <phoneticPr fontId="3" type="noConversion"/>
  </si>
  <si>
    <t>B</t>
    <phoneticPr fontId="3" type="noConversion"/>
  </si>
  <si>
    <t>C</t>
    <phoneticPr fontId="3" type="noConversion"/>
  </si>
  <si>
    <t>AB</t>
    <phoneticPr fontId="3" type="noConversion"/>
  </si>
  <si>
    <t>B</t>
    <phoneticPr fontId="3" type="noConversion"/>
  </si>
  <si>
    <t xml:space="preserve"> </t>
    <phoneticPr fontId="3" type="noConversion"/>
  </si>
  <si>
    <t>A1 Riser</t>
    <phoneticPr fontId="4" type="noConversion"/>
  </si>
  <si>
    <t>A2 riser</t>
    <phoneticPr fontId="3" type="noConversion"/>
  </si>
  <si>
    <t>B Riser</t>
    <phoneticPr fontId="3" type="noConversion"/>
  </si>
  <si>
    <t>Stabi Riser</t>
    <phoneticPr fontId="3" type="noConversion"/>
  </si>
  <si>
    <t>Risers</t>
    <phoneticPr fontId="3" type="noConversion"/>
  </si>
  <si>
    <t>Trim</t>
  </si>
  <si>
    <t>Color</t>
  </si>
  <si>
    <t>Rev PMLG</t>
  </si>
  <si>
    <t>Δ Zero</t>
  </si>
  <si>
    <t>Inspection</t>
    <phoneticPr fontId="4" type="noConversion"/>
  </si>
  <si>
    <t>Rev Lines</t>
  </si>
  <si>
    <t>Gathering</t>
  </si>
  <si>
    <t>H/MID</t>
  </si>
  <si>
    <t>MID</t>
  </si>
  <si>
    <t>L/MID</t>
  </si>
  <si>
    <t>MAIN</t>
  </si>
  <si>
    <t>HS</t>
  </si>
  <si>
    <t>STB</t>
  </si>
  <si>
    <t>Remarks</t>
  </si>
  <si>
    <t>Left</t>
  </si>
  <si>
    <t>Right</t>
  </si>
  <si>
    <t>Risers Trim</t>
  </si>
  <si>
    <t>CAD</t>
  </si>
  <si>
    <t>No.</t>
  </si>
  <si>
    <t>Wing</t>
  </si>
  <si>
    <t>Diff.</t>
  </si>
  <si>
    <t>Delta</t>
  </si>
  <si>
    <t>Risers Accelerated</t>
  </si>
  <si>
    <t>B - STB</t>
  </si>
  <si>
    <t>Red</t>
  </si>
  <si>
    <t>Blue</t>
  </si>
  <si>
    <t>B1, B2 double loop = -12 | B3 double loop = -11</t>
  </si>
  <si>
    <t>C</t>
  </si>
  <si>
    <t>Difference Delta</t>
  </si>
  <si>
    <t xml:space="preserve"> &gt;15</t>
  </si>
  <si>
    <t>SM</t>
  </si>
  <si>
    <t>S</t>
  </si>
  <si>
    <t>Line plan</t>
  </si>
  <si>
    <t>Model:</t>
  </si>
  <si>
    <t>Sizes:</t>
  </si>
  <si>
    <t>Manufacturer:</t>
  </si>
  <si>
    <t>Gin Gliders Inc.</t>
  </si>
  <si>
    <t>Date:</t>
  </si>
  <si>
    <t>Riser</t>
  </si>
  <si>
    <t>Connection Riser - Main lines</t>
  </si>
  <si>
    <t>Riser lengths [mm] *</t>
  </si>
  <si>
    <t>Main lines</t>
  </si>
  <si>
    <t>Size</t>
  </si>
  <si>
    <t>Setting</t>
  </si>
  <si>
    <t>A</t>
  </si>
  <si>
    <t>A’</t>
  </si>
  <si>
    <t>B</t>
  </si>
  <si>
    <t>A1, A2</t>
  </si>
  <si>
    <t>L</t>
  </si>
  <si>
    <t>Trim speed</t>
  </si>
  <si>
    <t>A'</t>
  </si>
  <si>
    <t>A3</t>
  </si>
  <si>
    <t>Full speed</t>
  </si>
  <si>
    <t xml:space="preserve">  * incl. carabiner (Maillions)</t>
  </si>
  <si>
    <t>Boomerang 12 2022</t>
  </si>
  <si>
    <t>Stabilo</t>
  </si>
  <si>
    <t>B1, B2, B3</t>
  </si>
  <si>
    <t>all
sizes</t>
  </si>
  <si>
    <t>M</t>
  </si>
  <si>
    <t>ML</t>
  </si>
  <si>
    <t>B - A'</t>
  </si>
  <si>
    <t>B - A</t>
  </si>
  <si>
    <t>XL</t>
  </si>
  <si>
    <t>Group 1</t>
  </si>
  <si>
    <t>Group 2</t>
  </si>
  <si>
    <t>Group 3</t>
  </si>
  <si>
    <t>Group</t>
  </si>
  <si>
    <t>Delta*</t>
  </si>
  <si>
    <t>*  + wing is slower
     - wing is faster</t>
  </si>
  <si>
    <t>Angle of attack test</t>
  </si>
  <si>
    <t xml:space="preserve"> - wing passes if Delta is between +20 and -20</t>
  </si>
  <si>
    <t xml:space="preserve"> - wing fails if Delta is trimmed faster &gt; -20</t>
  </si>
  <si>
    <t xml:space="preserve"> - wing is out of trim if Delta is &gt; +10</t>
  </si>
  <si>
    <t>MAIN*</t>
  </si>
  <si>
    <t>*</t>
  </si>
  <si>
    <t>Production lenght</t>
  </si>
  <si>
    <t>BI</t>
  </si>
  <si>
    <t>BII</t>
  </si>
  <si>
    <t>BIII</t>
  </si>
  <si>
    <t>V1.0</t>
  </si>
  <si>
    <t>Boomerang 12 S - Serial (2023)</t>
  </si>
  <si>
    <t>Boomerang 12 SM - Serial (2023)</t>
  </si>
  <si>
    <t>Boomerang 12 M - Serial (2023)</t>
  </si>
  <si>
    <t>Boomerang 12 ML - Serial (2023)</t>
  </si>
  <si>
    <t>Boomerang 12 L - Serial (2023)</t>
  </si>
  <si>
    <t>Boomerang 12 XL - Serial (2023)</t>
  </si>
  <si>
    <t>Boomerang 12 | 2023</t>
  </si>
  <si>
    <t>V1.1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</si>
</sst>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164" formatCode="[$-409]d/mmm/yy;@"/>
    <numFmt numFmtId="165" formatCode="\+#0;\-#0"/>
    <numFmt numFmtId="166" formatCode="0.0"/>
    <numFmt numFmtId="167" formatCode="_-&quot;₩&quot;* #,##0_-;\-&quot;₩&quot;* #,##0_-;_-&quot;₩&quot;* &quot;-&quot;_-;_-@_-"/>
    <numFmt numFmtId="168" formatCode="_ * #,##0_ ;_ * \-#,##0_ ;_ * &quot;-&quot;_ ;_ @_ "/>
    <numFmt numFmtId="169" formatCode="&quot;￥&quot;#,##0.00;[Red]&quot;￥&quot;\-#,##0.00"/>
    <numFmt numFmtId="170" formatCode="General_)"/>
    <numFmt numFmtId="171" formatCode="_ * #,##0.00_ ;_ * \-#,##0.00_ ;_ * &quot;-&quot;??_ ;_ @_ "/>
    <numFmt numFmtId="172" formatCode="_-* #,##0.00\ _€_-;\-* #,##0.00\ _€_-;_-* &quot;-&quot;??\ _€_-;_-@_-"/>
  </numFmts>
  <fonts count="143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b/>
      <sz val="20"/>
      <color indexed="10"/>
      <name val="Verdana"/>
      <family val="2"/>
    </font>
    <font>
      <sz val="8"/>
      <name val="Calibri"/>
      <family val="2"/>
      <charset val="129"/>
      <scheme val="minor"/>
    </font>
    <font>
      <sz val="8"/>
      <name val="돋움"/>
      <family val="3"/>
      <charset val="129"/>
    </font>
    <font>
      <b/>
      <sz val="20"/>
      <color indexed="10"/>
      <name val="굴림"/>
      <family val="3"/>
      <charset val="129"/>
    </font>
    <font>
      <b/>
      <sz val="11"/>
      <name val="Verdana"/>
      <family val="2"/>
    </font>
    <font>
      <b/>
      <sz val="9"/>
      <name val="Verdana"/>
      <family val="2"/>
    </font>
    <font>
      <b/>
      <sz val="14"/>
      <color theme="1"/>
      <name val="Calibri"/>
      <family val="3"/>
      <charset val="129"/>
      <scheme val="minor"/>
    </font>
    <font>
      <b/>
      <sz val="11"/>
      <color theme="1"/>
      <name val="Calibri"/>
      <family val="3"/>
      <charset val="129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3"/>
      <charset val="129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Verdana"/>
      <family val="2"/>
    </font>
    <font>
      <b/>
      <sz val="20"/>
      <color theme="1"/>
      <name val="Verdana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name val="굴림"/>
      <family val="3"/>
      <charset val="129"/>
    </font>
    <font>
      <sz val="10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0"/>
      <color indexed="8"/>
      <name val="굴림체"/>
      <family val="3"/>
      <charset val="129"/>
    </font>
    <font>
      <sz val="12"/>
      <color indexed="8"/>
      <name val="Arial"/>
      <family val="2"/>
    </font>
    <font>
      <b/>
      <sz val="18"/>
      <color indexed="62"/>
      <name val="맑은 고딕"/>
      <family val="3"/>
      <charset val="129"/>
    </font>
    <font>
      <sz val="10"/>
      <color indexed="42"/>
      <name val="굴림체"/>
      <family val="3"/>
      <charset val="129"/>
    </font>
    <font>
      <sz val="10"/>
      <color indexed="10"/>
      <name val="굴림체"/>
      <family val="3"/>
      <charset val="129"/>
    </font>
    <font>
      <sz val="10"/>
      <color indexed="60"/>
      <name val="굴림체"/>
      <family val="3"/>
      <charset val="129"/>
    </font>
    <font>
      <sz val="10"/>
      <color indexed="20"/>
      <name val="굴림체"/>
      <family val="3"/>
      <charset val="129"/>
    </font>
    <font>
      <i/>
      <sz val="10"/>
      <color indexed="23"/>
      <name val="굴림체"/>
      <family val="3"/>
      <charset val="129"/>
    </font>
    <font>
      <sz val="10"/>
      <color indexed="17"/>
      <name val="굴림체"/>
      <family val="3"/>
      <charset val="129"/>
    </font>
    <font>
      <b/>
      <sz val="15"/>
      <color indexed="56"/>
      <name val="굴림체"/>
      <family val="3"/>
      <charset val="129"/>
    </font>
    <font>
      <b/>
      <sz val="13"/>
      <color indexed="56"/>
      <name val="굴림체"/>
      <family val="3"/>
      <charset val="129"/>
    </font>
    <font>
      <b/>
      <sz val="11"/>
      <color indexed="56"/>
      <name val="굴림체"/>
      <family val="3"/>
      <charset val="129"/>
    </font>
    <font>
      <b/>
      <sz val="10"/>
      <color indexed="42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color indexed="52"/>
      <name val="굴림체"/>
      <family val="3"/>
      <charset val="129"/>
    </font>
    <font>
      <sz val="10"/>
      <color indexed="62"/>
      <name val="굴림체"/>
      <family val="3"/>
      <charset val="129"/>
    </font>
    <font>
      <b/>
      <sz val="10"/>
      <color indexed="63"/>
      <name val="굴림체"/>
      <family val="3"/>
      <charset val="129"/>
    </font>
    <font>
      <sz val="10"/>
      <color indexed="52"/>
      <name val="굴림체"/>
      <family val="3"/>
      <charset val="129"/>
    </font>
    <font>
      <sz val="10"/>
      <color indexed="9"/>
      <name val="굴림체"/>
      <family val="3"/>
      <charset val="129"/>
    </font>
    <font>
      <b/>
      <sz val="10"/>
      <color indexed="9"/>
      <name val="굴림체"/>
      <family val="3"/>
      <charset val="129"/>
    </font>
    <font>
      <b/>
      <sz val="15"/>
      <name val="돋움"/>
      <family val="3"/>
      <charset val="129"/>
    </font>
    <font>
      <sz val="12"/>
      <name val="Courier"/>
      <family val="3"/>
    </font>
    <font>
      <sz val="12"/>
      <name val="바탕체"/>
      <family val="1"/>
      <charset val="129"/>
    </font>
    <font>
      <sz val="9.5"/>
      <color indexed="8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8"/>
      <color indexed="56"/>
      <name val="맑은 고딕"/>
      <family val="3"/>
      <charset val="129"/>
    </font>
    <font>
      <sz val="11"/>
      <color indexed="8"/>
      <name val="맑은 고딕"/>
      <family val="3"/>
    </font>
    <font>
      <sz val="11"/>
      <color indexed="9"/>
      <name val="맑은 고딕"/>
      <family val="3"/>
    </font>
    <font>
      <sz val="11"/>
      <name val="돋움"/>
      <family val="3"/>
    </font>
    <font>
      <b/>
      <sz val="18"/>
      <color indexed="62"/>
      <name val="맑은 고딕"/>
      <family val="3"/>
    </font>
    <font>
      <sz val="11"/>
      <color theme="1"/>
      <name val="Calibri"/>
      <family val="3"/>
      <charset val="129"/>
      <scheme val="minor"/>
    </font>
    <font>
      <sz val="11"/>
      <color theme="0"/>
      <name val="Calibri"/>
      <family val="3"/>
      <charset val="129"/>
      <scheme val="minor"/>
    </font>
    <font>
      <sz val="11"/>
      <color rgb="FFFF0000"/>
      <name val="Calibri"/>
      <family val="3"/>
      <charset val="129"/>
      <scheme val="minor"/>
    </font>
    <font>
      <b/>
      <sz val="11"/>
      <color rgb="FFFA7D00"/>
      <name val="Calibri"/>
      <family val="3"/>
      <charset val="129"/>
      <scheme val="minor"/>
    </font>
    <font>
      <sz val="11"/>
      <color rgb="FF9C0006"/>
      <name val="Calibri"/>
      <family val="3"/>
      <charset val="129"/>
      <scheme val="minor"/>
    </font>
    <font>
      <sz val="11"/>
      <color rgb="FF9C6500"/>
      <name val="Calibri"/>
      <family val="3"/>
      <charset val="129"/>
      <scheme val="minor"/>
    </font>
    <font>
      <i/>
      <sz val="11"/>
      <color rgb="FF7F7F7F"/>
      <name val="Calibri"/>
      <family val="3"/>
      <charset val="129"/>
      <scheme val="minor"/>
    </font>
    <font>
      <b/>
      <sz val="11"/>
      <color theme="0"/>
      <name val="Calibri"/>
      <family val="3"/>
      <charset val="129"/>
      <scheme val="minor"/>
    </font>
    <font>
      <sz val="11"/>
      <color rgb="FFFA7D00"/>
      <name val="Calibri"/>
      <family val="3"/>
      <charset val="129"/>
      <scheme val="minor"/>
    </font>
    <font>
      <sz val="11"/>
      <color rgb="FF3F3F76"/>
      <name val="Calibri"/>
      <family val="3"/>
      <charset val="129"/>
      <scheme val="minor"/>
    </font>
    <font>
      <b/>
      <sz val="15"/>
      <color theme="3"/>
      <name val="Calibri"/>
      <family val="3"/>
      <charset val="129"/>
      <scheme val="minor"/>
    </font>
    <font>
      <b/>
      <sz val="13"/>
      <color theme="3"/>
      <name val="Calibri"/>
      <family val="3"/>
      <charset val="129"/>
      <scheme val="minor"/>
    </font>
    <font>
      <b/>
      <sz val="11"/>
      <color theme="3"/>
      <name val="Calibri"/>
      <family val="3"/>
      <charset val="129"/>
      <scheme val="minor"/>
    </font>
    <font>
      <b/>
      <sz val="18"/>
      <color theme="3"/>
      <name val="Cambria"/>
      <family val="3"/>
      <charset val="129"/>
      <scheme val="major"/>
    </font>
    <font>
      <sz val="11"/>
      <color rgb="FF006100"/>
      <name val="Calibri"/>
      <family val="3"/>
      <charset val="129"/>
      <scheme val="minor"/>
    </font>
    <font>
      <b/>
      <sz val="11"/>
      <color rgb="FF3F3F3F"/>
      <name val="Calibri"/>
      <family val="3"/>
      <charset val="129"/>
      <scheme val="minor"/>
    </font>
    <font>
      <sz val="10"/>
      <color indexed="20"/>
      <name val="굴림체"/>
      <family val="3"/>
    </font>
    <font>
      <sz val="10"/>
      <color indexed="17"/>
      <name val="굴림체"/>
      <family val="3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2"/>
      <color rgb="FF000000"/>
      <name val="Arial"/>
      <family val="2"/>
    </font>
    <font>
      <b/>
      <sz val="18"/>
      <color theme="3"/>
      <name val="Cambria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65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</fonts>
  <fills count="7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</borders>
  <cellStyleXfs count="3865">
    <xf numFmtId="0" fontId="0" fillId="0" borderId="0">
      <alignment vertical="center"/>
    </xf>
    <xf numFmtId="0" fontId="38" fillId="0" borderId="0"/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103" fillId="50" borderId="0" applyNumberFormat="0" applyBorder="0" applyAlignment="0" applyProtection="0">
      <alignment vertical="center"/>
    </xf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0" borderId="0" applyNumberFormat="0" applyBorder="0" applyAlignment="0" applyProtection="0">
      <alignment vertical="center"/>
    </xf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4" borderId="0" applyNumberFormat="0" applyBorder="0" applyAlignment="0" applyProtection="0">
      <alignment vertical="center"/>
    </xf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103" fillId="50" borderId="0" applyNumberFormat="0" applyBorder="0" applyAlignment="0" applyProtection="0">
      <alignment vertical="center"/>
    </xf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0" borderId="0" applyNumberFormat="0" applyBorder="0" applyAlignment="0" applyProtection="0">
      <alignment vertical="center"/>
    </xf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0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14" fillId="53" borderId="0" applyNumberFormat="0" applyBorder="0" applyAlignment="0" applyProtection="0"/>
    <xf numFmtId="0" fontId="14" fillId="55" borderId="0" applyNumberFormat="0" applyBorder="0" applyAlignment="0" applyProtection="0"/>
    <xf numFmtId="0" fontId="14" fillId="56" borderId="0" applyNumberFormat="0" applyBorder="0" applyAlignment="0" applyProtection="0"/>
    <xf numFmtId="0" fontId="14" fillId="57" borderId="0" applyNumberFormat="0" applyBorder="0" applyAlignment="0" applyProtection="0"/>
    <xf numFmtId="0" fontId="14" fillId="52" borderId="0" applyNumberFormat="0" applyBorder="0" applyAlignment="0" applyProtection="0"/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/>
    <xf numFmtId="0" fontId="39" fillId="50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/>
    <xf numFmtId="0" fontId="39" fillId="54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/>
    <xf numFmtId="0" fontId="39" fillId="50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14" fillId="51" borderId="0" applyNumberFormat="0" applyBorder="0" applyAlignment="0" applyProtection="0"/>
    <xf numFmtId="0" fontId="14" fillId="53" borderId="0" applyNumberFormat="0" applyBorder="0" applyAlignment="0" applyProtection="0"/>
    <xf numFmtId="0" fontId="14" fillId="55" borderId="0" applyNumberFormat="0" applyBorder="0" applyAlignment="0" applyProtection="0"/>
    <xf numFmtId="0" fontId="14" fillId="56" borderId="0" applyNumberFormat="0" applyBorder="0" applyAlignment="0" applyProtection="0"/>
    <xf numFmtId="0" fontId="14" fillId="57" borderId="0" applyNumberFormat="0" applyBorder="0" applyAlignment="0" applyProtection="0"/>
    <xf numFmtId="0" fontId="14" fillId="52" borderId="0" applyNumberFormat="0" applyBorder="0" applyAlignment="0" applyProtection="0"/>
    <xf numFmtId="0" fontId="75" fillId="51" borderId="0" applyNumberFormat="0" applyBorder="0" applyAlignment="0" applyProtection="0">
      <alignment vertical="center"/>
    </xf>
    <xf numFmtId="0" fontId="75" fillId="53" borderId="0" applyNumberFormat="0" applyBorder="0" applyAlignment="0" applyProtection="0">
      <alignment vertical="center"/>
    </xf>
    <xf numFmtId="0" fontId="75" fillId="55" borderId="0" applyNumberFormat="0" applyBorder="0" applyAlignment="0" applyProtection="0">
      <alignment vertical="center"/>
    </xf>
    <xf numFmtId="0" fontId="75" fillId="56" borderId="0" applyNumberFormat="0" applyBorder="0" applyAlignment="0" applyProtection="0">
      <alignment vertical="center"/>
    </xf>
    <xf numFmtId="0" fontId="75" fillId="57" borderId="0" applyNumberFormat="0" applyBorder="0" applyAlignment="0" applyProtection="0">
      <alignment vertical="center"/>
    </xf>
    <xf numFmtId="0" fontId="75" fillId="52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107" fillId="27" borderId="0" applyNumberFormat="0" applyBorder="0" applyAlignment="0" applyProtection="0"/>
    <xf numFmtId="0" fontId="107" fillId="27" borderId="0" applyNumberFormat="0" applyBorder="0" applyAlignment="0" applyProtection="0"/>
    <xf numFmtId="0" fontId="75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75" fillId="53" borderId="0" applyNumberFormat="0" applyBorder="0" applyAlignment="0" applyProtection="0">
      <alignment vertical="center"/>
    </xf>
    <xf numFmtId="0" fontId="75" fillId="53" borderId="0" applyNumberFormat="0" applyBorder="0" applyAlignment="0" applyProtection="0">
      <alignment vertical="center"/>
    </xf>
    <xf numFmtId="0" fontId="75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75" fillId="53" borderId="0" applyNumberFormat="0" applyBorder="0" applyAlignment="0" applyProtection="0">
      <alignment vertical="center"/>
    </xf>
    <xf numFmtId="0" fontId="107" fillId="31" borderId="0" applyNumberFormat="0" applyBorder="0" applyAlignment="0" applyProtection="0"/>
    <xf numFmtId="0" fontId="107" fillId="31" borderId="0" applyNumberFormat="0" applyBorder="0" applyAlignment="0" applyProtection="0"/>
    <xf numFmtId="0" fontId="75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75" fillId="55" borderId="0" applyNumberFormat="0" applyBorder="0" applyAlignment="0" applyProtection="0">
      <alignment vertical="center"/>
    </xf>
    <xf numFmtId="0" fontId="75" fillId="55" borderId="0" applyNumberFormat="0" applyBorder="0" applyAlignment="0" applyProtection="0">
      <alignment vertical="center"/>
    </xf>
    <xf numFmtId="0" fontId="75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75" fillId="55" borderId="0" applyNumberFormat="0" applyBorder="0" applyAlignment="0" applyProtection="0">
      <alignment vertical="center"/>
    </xf>
    <xf numFmtId="0" fontId="107" fillId="35" borderId="0" applyNumberFormat="0" applyBorder="0" applyAlignment="0" applyProtection="0"/>
    <xf numFmtId="0" fontId="107" fillId="35" borderId="0" applyNumberFormat="0" applyBorder="0" applyAlignment="0" applyProtection="0"/>
    <xf numFmtId="0" fontId="75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75" fillId="56" borderId="0" applyNumberFormat="0" applyBorder="0" applyAlignment="0" applyProtection="0">
      <alignment vertical="center"/>
    </xf>
    <xf numFmtId="0" fontId="75" fillId="56" borderId="0" applyNumberFormat="0" applyBorder="0" applyAlignment="0" applyProtection="0">
      <alignment vertical="center"/>
    </xf>
    <xf numFmtId="0" fontId="75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75" fillId="56" borderId="0" applyNumberFormat="0" applyBorder="0" applyAlignment="0" applyProtection="0">
      <alignment vertical="center"/>
    </xf>
    <xf numFmtId="0" fontId="107" fillId="39" borderId="0" applyNumberFormat="0" applyBorder="0" applyAlignment="0" applyProtection="0"/>
    <xf numFmtId="0" fontId="107" fillId="39" borderId="0" applyNumberFormat="0" applyBorder="0" applyAlignment="0" applyProtection="0"/>
    <xf numFmtId="0" fontId="75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75" fillId="57" borderId="0" applyNumberFormat="0" applyBorder="0" applyAlignment="0" applyProtection="0">
      <alignment vertical="center"/>
    </xf>
    <xf numFmtId="0" fontId="75" fillId="57" borderId="0" applyNumberFormat="0" applyBorder="0" applyAlignment="0" applyProtection="0">
      <alignment vertical="center"/>
    </xf>
    <xf numFmtId="0" fontId="75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75" fillId="57" borderId="0" applyNumberFormat="0" applyBorder="0" applyAlignment="0" applyProtection="0">
      <alignment vertical="center"/>
    </xf>
    <xf numFmtId="0" fontId="107" fillId="43" borderId="0" applyNumberFormat="0" applyBorder="0" applyAlignment="0" applyProtection="0"/>
    <xf numFmtId="0" fontId="107" fillId="43" borderId="0" applyNumberFormat="0" applyBorder="0" applyAlignment="0" applyProtection="0"/>
    <xf numFmtId="0" fontId="75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75" fillId="52" borderId="0" applyNumberFormat="0" applyBorder="0" applyAlignment="0" applyProtection="0">
      <alignment vertical="center"/>
    </xf>
    <xf numFmtId="0" fontId="75" fillId="52" borderId="0" applyNumberFormat="0" applyBorder="0" applyAlignment="0" applyProtection="0">
      <alignment vertical="center"/>
    </xf>
    <xf numFmtId="0" fontId="75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75" fillId="52" borderId="0" applyNumberFormat="0" applyBorder="0" applyAlignment="0" applyProtection="0">
      <alignment vertical="center"/>
    </xf>
    <xf numFmtId="0" fontId="107" fillId="47" borderId="0" applyNumberFormat="0" applyBorder="0" applyAlignment="0" applyProtection="0"/>
    <xf numFmtId="0" fontId="107" fillId="47" borderId="0" applyNumberFormat="0" applyBorder="0" applyAlignment="0" applyProtection="0"/>
    <xf numFmtId="0" fontId="75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103" fillId="58" borderId="0" applyNumberFormat="0" applyBorder="0" applyAlignment="0" applyProtection="0">
      <alignment vertical="center"/>
    </xf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8" borderId="0" applyNumberFormat="0" applyBorder="0" applyAlignment="0" applyProtection="0">
      <alignment vertical="center"/>
    </xf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8" borderId="0" applyNumberFormat="0" applyBorder="0" applyAlignment="0" applyProtection="0">
      <alignment vertical="center"/>
    </xf>
    <xf numFmtId="0" fontId="39" fillId="60" borderId="0" applyNumberFormat="0" applyBorder="0" applyAlignment="0" applyProtection="0">
      <alignment vertical="center"/>
    </xf>
    <xf numFmtId="0" fontId="39" fillId="60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>
      <alignment vertical="center"/>
    </xf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>
      <alignment vertical="center"/>
    </xf>
    <xf numFmtId="0" fontId="39" fillId="60" borderId="0" applyNumberFormat="0" applyBorder="0" applyAlignment="0" applyProtection="0">
      <alignment vertical="center"/>
    </xf>
    <xf numFmtId="0" fontId="39" fillId="60" borderId="0" applyNumberFormat="0" applyBorder="0" applyAlignment="0" applyProtection="0">
      <alignment vertical="center"/>
    </xf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>
      <alignment vertical="center"/>
    </xf>
    <xf numFmtId="0" fontId="39" fillId="60" borderId="0" applyNumberFormat="0" applyBorder="0" applyAlignment="0" applyProtection="0">
      <alignment vertical="center"/>
    </xf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1" borderId="0" applyNumberFormat="0" applyBorder="0" applyAlignment="0" applyProtection="0">
      <alignment vertical="center"/>
    </xf>
    <xf numFmtId="0" fontId="39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1" borderId="0" applyNumberFormat="0" applyBorder="0" applyAlignment="0" applyProtection="0">
      <alignment vertical="center"/>
    </xf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1" borderId="0" applyNumberFormat="0" applyBorder="0" applyAlignment="0" applyProtection="0">
      <alignment vertical="center"/>
    </xf>
    <xf numFmtId="0" fontId="39" fillId="61" borderId="0" applyNumberFormat="0" applyBorder="0" applyAlignment="0" applyProtection="0">
      <alignment vertical="center"/>
    </xf>
    <xf numFmtId="0" fontId="39" fillId="61" borderId="0" applyNumberFormat="0" applyBorder="0" applyAlignment="0" applyProtection="0">
      <alignment vertical="center"/>
    </xf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1" borderId="0" applyNumberFormat="0" applyBorder="0" applyAlignment="0" applyProtection="0">
      <alignment vertical="center"/>
    </xf>
    <xf numFmtId="0" fontId="39" fillId="61" borderId="0" applyNumberFormat="0" applyBorder="0" applyAlignment="0" applyProtection="0">
      <alignment vertical="center"/>
    </xf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1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103" fillId="58" borderId="0" applyNumberFormat="0" applyBorder="0" applyAlignment="0" applyProtection="0">
      <alignment vertical="center"/>
    </xf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8" borderId="0" applyNumberFormat="0" applyBorder="0" applyAlignment="0" applyProtection="0">
      <alignment vertical="center"/>
    </xf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8" borderId="0" applyNumberFormat="0" applyBorder="0" applyAlignment="0" applyProtection="0">
      <alignment vertical="center"/>
    </xf>
    <xf numFmtId="0" fontId="39" fillId="58" borderId="0" applyNumberFormat="0" applyBorder="0" applyAlignment="0" applyProtection="0">
      <alignment vertical="center"/>
    </xf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8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39" fillId="63" borderId="0" applyNumberFormat="0" applyBorder="0" applyAlignment="0" applyProtection="0"/>
    <xf numFmtId="0" fontId="14" fillId="59" borderId="0" applyNumberFormat="0" applyBorder="0" applyAlignment="0" applyProtection="0"/>
    <xf numFmtId="0" fontId="14" fillId="60" borderId="0" applyNumberFormat="0" applyBorder="0" applyAlignment="0" applyProtection="0"/>
    <xf numFmtId="0" fontId="14" fillId="62" borderId="0" applyNumberFormat="0" applyBorder="0" applyAlignment="0" applyProtection="0"/>
    <xf numFmtId="0" fontId="14" fillId="56" borderId="0" applyNumberFormat="0" applyBorder="0" applyAlignment="0" applyProtection="0"/>
    <xf numFmtId="0" fontId="14" fillId="59" borderId="0" applyNumberFormat="0" applyBorder="0" applyAlignment="0" applyProtection="0"/>
    <xf numFmtId="0" fontId="14" fillId="63" borderId="0" applyNumberFormat="0" applyBorder="0" applyAlignment="0" applyProtection="0"/>
    <xf numFmtId="0" fontId="39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/>
    <xf numFmtId="0" fontId="39" fillId="58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>
      <alignment vertical="center"/>
    </xf>
    <xf numFmtId="0" fontId="39" fillId="60" borderId="0" applyNumberFormat="0" applyBorder="0" applyAlignment="0" applyProtection="0">
      <alignment vertical="center"/>
    </xf>
    <xf numFmtId="0" fontId="39" fillId="60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/>
    <xf numFmtId="0" fontId="39" fillId="61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/>
    <xf numFmtId="0" fontId="39" fillId="58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39" fillId="63" borderId="0" applyNumberFormat="0" applyBorder="0" applyAlignment="0" applyProtection="0">
      <alignment vertical="center"/>
    </xf>
    <xf numFmtId="0" fontId="39" fillId="63" borderId="0" applyNumberFormat="0" applyBorder="0" applyAlignment="0" applyProtection="0"/>
    <xf numFmtId="0" fontId="39" fillId="52" borderId="0" applyNumberFormat="0" applyBorder="0" applyAlignment="0" applyProtection="0">
      <alignment vertical="center"/>
    </xf>
    <xf numFmtId="0" fontId="39" fillId="63" borderId="0" applyNumberFormat="0" applyBorder="0" applyAlignment="0" applyProtection="0">
      <alignment vertical="center"/>
    </xf>
    <xf numFmtId="0" fontId="39" fillId="63" borderId="0" applyNumberFormat="0" applyBorder="0" applyAlignment="0" applyProtection="0">
      <alignment vertical="center"/>
    </xf>
    <xf numFmtId="0" fontId="14" fillId="59" borderId="0" applyNumberFormat="0" applyBorder="0" applyAlignment="0" applyProtection="0"/>
    <xf numFmtId="0" fontId="14" fillId="60" borderId="0" applyNumberFormat="0" applyBorder="0" applyAlignment="0" applyProtection="0"/>
    <xf numFmtId="0" fontId="14" fillId="62" borderId="0" applyNumberFormat="0" applyBorder="0" applyAlignment="0" applyProtection="0"/>
    <xf numFmtId="0" fontId="14" fillId="56" borderId="0" applyNumberFormat="0" applyBorder="0" applyAlignment="0" applyProtection="0"/>
    <xf numFmtId="0" fontId="14" fillId="59" borderId="0" applyNumberFormat="0" applyBorder="0" applyAlignment="0" applyProtection="0"/>
    <xf numFmtId="0" fontId="14" fillId="63" borderId="0" applyNumberFormat="0" applyBorder="0" applyAlignment="0" applyProtection="0"/>
    <xf numFmtId="0" fontId="75" fillId="59" borderId="0" applyNumberFormat="0" applyBorder="0" applyAlignment="0" applyProtection="0">
      <alignment vertical="center"/>
    </xf>
    <xf numFmtId="0" fontId="75" fillId="60" borderId="0" applyNumberFormat="0" applyBorder="0" applyAlignment="0" applyProtection="0">
      <alignment vertical="center"/>
    </xf>
    <xf numFmtId="0" fontId="75" fillId="62" borderId="0" applyNumberFormat="0" applyBorder="0" applyAlignment="0" applyProtection="0">
      <alignment vertical="center"/>
    </xf>
    <xf numFmtId="0" fontId="75" fillId="56" borderId="0" applyNumberFormat="0" applyBorder="0" applyAlignment="0" applyProtection="0">
      <alignment vertical="center"/>
    </xf>
    <xf numFmtId="0" fontId="75" fillId="59" borderId="0" applyNumberFormat="0" applyBorder="0" applyAlignment="0" applyProtection="0">
      <alignment vertical="center"/>
    </xf>
    <xf numFmtId="0" fontId="75" fillId="63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75" fillId="59" borderId="0" applyNumberFormat="0" applyBorder="0" applyAlignment="0" applyProtection="0">
      <alignment vertical="center"/>
    </xf>
    <xf numFmtId="0" fontId="75" fillId="59" borderId="0" applyNumberFormat="0" applyBorder="0" applyAlignment="0" applyProtection="0">
      <alignment vertical="center"/>
    </xf>
    <xf numFmtId="0" fontId="107" fillId="28" borderId="0" applyNumberFormat="0" applyBorder="0" applyAlignment="0" applyProtection="0"/>
    <xf numFmtId="0" fontId="107" fillId="28" borderId="0" applyNumberFormat="0" applyBorder="0" applyAlignment="0" applyProtection="0"/>
    <xf numFmtId="0" fontId="39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39" fillId="60" borderId="0" applyNumberFormat="0" applyBorder="0" applyAlignment="0" applyProtection="0">
      <alignment vertical="center"/>
    </xf>
    <xf numFmtId="0" fontId="75" fillId="60" borderId="0" applyNumberFormat="0" applyBorder="0" applyAlignment="0" applyProtection="0">
      <alignment vertical="center"/>
    </xf>
    <xf numFmtId="0" fontId="75" fillId="60" borderId="0" applyNumberFormat="0" applyBorder="0" applyAlignment="0" applyProtection="0">
      <alignment vertical="center"/>
    </xf>
    <xf numFmtId="0" fontId="107" fillId="32" borderId="0" applyNumberFormat="0" applyBorder="0" applyAlignment="0" applyProtection="0"/>
    <xf numFmtId="0" fontId="107" fillId="32" borderId="0" applyNumberFormat="0" applyBorder="0" applyAlignment="0" applyProtection="0"/>
    <xf numFmtId="0" fontId="39" fillId="60" borderId="0" applyNumberFormat="0" applyBorder="0" applyAlignment="0" applyProtection="0">
      <alignment vertical="center"/>
    </xf>
    <xf numFmtId="0" fontId="39" fillId="60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75" fillId="62" borderId="0" applyNumberFormat="0" applyBorder="0" applyAlignment="0" applyProtection="0">
      <alignment vertical="center"/>
    </xf>
    <xf numFmtId="0" fontId="75" fillId="62" borderId="0" applyNumberFormat="0" applyBorder="0" applyAlignment="0" applyProtection="0">
      <alignment vertical="center"/>
    </xf>
    <xf numFmtId="0" fontId="107" fillId="36" borderId="0" applyNumberFormat="0" applyBorder="0" applyAlignment="0" applyProtection="0"/>
    <xf numFmtId="0" fontId="107" fillId="36" borderId="0" applyNumberFormat="0" applyBorder="0" applyAlignment="0" applyProtection="0"/>
    <xf numFmtId="0" fontId="39" fillId="62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75" fillId="56" borderId="0" applyNumberFormat="0" applyBorder="0" applyAlignment="0" applyProtection="0">
      <alignment vertical="center"/>
    </xf>
    <xf numFmtId="0" fontId="75" fillId="56" borderId="0" applyNumberFormat="0" applyBorder="0" applyAlignment="0" applyProtection="0">
      <alignment vertical="center"/>
    </xf>
    <xf numFmtId="0" fontId="107" fillId="40" borderId="0" applyNumberFormat="0" applyBorder="0" applyAlignment="0" applyProtection="0"/>
    <xf numFmtId="0" fontId="107" fillId="40" borderId="0" applyNumberFormat="0" applyBorder="0" applyAlignment="0" applyProtection="0"/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75" fillId="59" borderId="0" applyNumberFormat="0" applyBorder="0" applyAlignment="0" applyProtection="0">
      <alignment vertical="center"/>
    </xf>
    <xf numFmtId="0" fontId="75" fillId="59" borderId="0" applyNumberFormat="0" applyBorder="0" applyAlignment="0" applyProtection="0">
      <alignment vertical="center"/>
    </xf>
    <xf numFmtId="0" fontId="107" fillId="44" borderId="0" applyNumberFormat="0" applyBorder="0" applyAlignment="0" applyProtection="0"/>
    <xf numFmtId="0" fontId="107" fillId="44" borderId="0" applyNumberFormat="0" applyBorder="0" applyAlignment="0" applyProtection="0"/>
    <xf numFmtId="0" fontId="39" fillId="59" borderId="0" applyNumberFormat="0" applyBorder="0" applyAlignment="0" applyProtection="0">
      <alignment vertical="center"/>
    </xf>
    <xf numFmtId="0" fontId="39" fillId="59" borderId="0" applyNumberFormat="0" applyBorder="0" applyAlignment="0" applyProtection="0">
      <alignment vertical="center"/>
    </xf>
    <xf numFmtId="0" fontId="39" fillId="63" borderId="0" applyNumberFormat="0" applyBorder="0" applyAlignment="0" applyProtection="0">
      <alignment vertical="center"/>
    </xf>
    <xf numFmtId="0" fontId="75" fillId="63" borderId="0" applyNumberFormat="0" applyBorder="0" applyAlignment="0" applyProtection="0">
      <alignment vertical="center"/>
    </xf>
    <xf numFmtId="0" fontId="75" fillId="63" borderId="0" applyNumberFormat="0" applyBorder="0" applyAlignment="0" applyProtection="0">
      <alignment vertical="center"/>
    </xf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39" fillId="63" borderId="0" applyNumberFormat="0" applyBorder="0" applyAlignment="0" applyProtection="0">
      <alignment vertical="center"/>
    </xf>
    <xf numFmtId="0" fontId="39" fillId="63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4" borderId="0" applyNumberFormat="0" applyBorder="0" applyAlignment="0" applyProtection="0">
      <alignment vertical="center"/>
    </xf>
    <xf numFmtId="0" fontId="44" fillId="64" borderId="0" applyNumberFormat="0" applyBorder="0" applyAlignment="0" applyProtection="0">
      <alignment vertical="center"/>
    </xf>
    <xf numFmtId="0" fontId="43" fillId="65" borderId="0" applyNumberFormat="0" applyBorder="0" applyAlignment="0" applyProtection="0"/>
    <xf numFmtId="0" fontId="44" fillId="64" borderId="0" applyNumberFormat="0" applyBorder="0" applyAlignment="0" applyProtection="0">
      <alignment vertical="center"/>
    </xf>
    <xf numFmtId="0" fontId="44" fillId="64" borderId="0" applyNumberFormat="0" applyBorder="0" applyAlignment="0" applyProtection="0">
      <alignment vertical="center"/>
    </xf>
    <xf numFmtId="0" fontId="44" fillId="64" borderId="0" applyNumberFormat="0" applyBorder="0" applyAlignment="0" applyProtection="0">
      <alignment vertical="center"/>
    </xf>
    <xf numFmtId="0" fontId="44" fillId="64" borderId="0" applyNumberFormat="0" applyBorder="0" applyAlignment="0" applyProtection="0">
      <alignment vertical="center"/>
    </xf>
    <xf numFmtId="0" fontId="104" fillId="64" borderId="0" applyNumberFormat="0" applyBorder="0" applyAlignment="0" applyProtection="0">
      <alignment vertical="center"/>
    </xf>
    <xf numFmtId="0" fontId="44" fillId="60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3" fillId="60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3" fillId="62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104" fillId="61" borderId="0" applyNumberFormat="0" applyBorder="0" applyAlignment="0" applyProtection="0">
      <alignment vertical="center"/>
    </xf>
    <xf numFmtId="0" fontId="44" fillId="66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3" fillId="66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04" fillId="58" borderId="0" applyNumberFormat="0" applyBorder="0" applyAlignment="0" applyProtection="0">
      <alignment vertical="center"/>
    </xf>
    <xf numFmtId="0" fontId="44" fillId="64" borderId="0" applyNumberFormat="0" applyBorder="0" applyAlignment="0" applyProtection="0"/>
    <xf numFmtId="0" fontId="44" fillId="64" borderId="0" applyNumberFormat="0" applyBorder="0" applyAlignment="0" applyProtection="0">
      <alignment vertical="center"/>
    </xf>
    <xf numFmtId="0" fontId="44" fillId="64" borderId="0" applyNumberFormat="0" applyBorder="0" applyAlignment="0" applyProtection="0">
      <alignment vertical="center"/>
    </xf>
    <xf numFmtId="0" fontId="43" fillId="64" borderId="0" applyNumberFormat="0" applyBorder="0" applyAlignment="0" applyProtection="0"/>
    <xf numFmtId="0" fontId="44" fillId="64" borderId="0" applyNumberFormat="0" applyBorder="0" applyAlignment="0" applyProtection="0">
      <alignment vertical="center"/>
    </xf>
    <xf numFmtId="0" fontId="44" fillId="64" borderId="0" applyNumberFormat="0" applyBorder="0" applyAlignment="0" applyProtection="0">
      <alignment vertical="center"/>
    </xf>
    <xf numFmtId="0" fontId="44" fillId="64" borderId="0" applyNumberFormat="0" applyBorder="0" applyAlignment="0" applyProtection="0">
      <alignment vertical="center"/>
    </xf>
    <xf numFmtId="0" fontId="44" fillId="64" borderId="0" applyNumberFormat="0" applyBorder="0" applyAlignment="0" applyProtection="0">
      <alignment vertical="center"/>
    </xf>
    <xf numFmtId="0" fontId="104" fillId="64" borderId="0" applyNumberFormat="0" applyBorder="0" applyAlignment="0" applyProtection="0">
      <alignment vertical="center"/>
    </xf>
    <xf numFmtId="0" fontId="44" fillId="67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3" fillId="67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44" fillId="52" borderId="0" applyNumberFormat="0" applyBorder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43" fillId="65" borderId="0" applyNumberFormat="0" applyBorder="0" applyAlignment="0" applyProtection="0"/>
    <xf numFmtId="0" fontId="43" fillId="60" borderId="0" applyNumberFormat="0" applyBorder="0" applyAlignment="0" applyProtection="0"/>
    <xf numFmtId="0" fontId="43" fillId="62" borderId="0" applyNumberFormat="0" applyBorder="0" applyAlignment="0" applyProtection="0"/>
    <xf numFmtId="0" fontId="43" fillId="66" borderId="0" applyNumberFormat="0" applyBorder="0" applyAlignment="0" applyProtection="0"/>
    <xf numFmtId="0" fontId="43" fillId="64" borderId="0" applyNumberFormat="0" applyBorder="0" applyAlignment="0" applyProtection="0"/>
    <xf numFmtId="0" fontId="43" fillId="67" borderId="0" applyNumberFormat="0" applyBorder="0" applyAlignment="0" applyProtection="0"/>
    <xf numFmtId="0" fontId="44" fillId="65" borderId="0" applyNumberFormat="0" applyBorder="0" applyAlignment="0" applyProtection="0">
      <alignment vertical="center"/>
    </xf>
    <xf numFmtId="0" fontId="44" fillId="65" borderId="0" applyNumberFormat="0" applyBorder="0" applyAlignment="0" applyProtection="0"/>
    <xf numFmtId="0" fontId="44" fillId="64" borderId="0" applyNumberFormat="0" applyBorder="0" applyAlignment="0" applyProtection="0">
      <alignment vertical="center"/>
    </xf>
    <xf numFmtId="0" fontId="44" fillId="65" borderId="0" applyNumberFormat="0" applyBorder="0" applyAlignment="0" applyProtection="0">
      <alignment vertical="center"/>
    </xf>
    <xf numFmtId="0" fontId="44" fillId="60" borderId="0" applyNumberFormat="0" applyBorder="0" applyAlignment="0" applyProtection="0"/>
    <xf numFmtId="0" fontId="44" fillId="60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44" fillId="62" borderId="0" applyNumberFormat="0" applyBorder="0" applyAlignment="0" applyProtection="0">
      <alignment vertical="center"/>
    </xf>
    <xf numFmtId="0" fontId="44" fillId="62" borderId="0" applyNumberFormat="0" applyBorder="0" applyAlignment="0" applyProtection="0"/>
    <xf numFmtId="0" fontId="44" fillId="61" borderId="0" applyNumberFormat="0" applyBorder="0" applyAlignment="0" applyProtection="0">
      <alignment vertical="center"/>
    </xf>
    <xf numFmtId="0" fontId="44" fillId="62" borderId="0" applyNumberFormat="0" applyBorder="0" applyAlignment="0" applyProtection="0">
      <alignment vertical="center"/>
    </xf>
    <xf numFmtId="0" fontId="44" fillId="66" borderId="0" applyNumberFormat="0" applyBorder="0" applyAlignment="0" applyProtection="0">
      <alignment vertical="center"/>
    </xf>
    <xf numFmtId="0" fontId="44" fillId="66" borderId="0" applyNumberFormat="0" applyBorder="0" applyAlignment="0" applyProtection="0"/>
    <xf numFmtId="0" fontId="44" fillId="58" borderId="0" applyNumberFormat="0" applyBorder="0" applyAlignment="0" applyProtection="0">
      <alignment vertical="center"/>
    </xf>
    <xf numFmtId="0" fontId="44" fillId="66" borderId="0" applyNumberFormat="0" applyBorder="0" applyAlignment="0" applyProtection="0">
      <alignment vertical="center"/>
    </xf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>
      <alignment vertical="center"/>
    </xf>
    <xf numFmtId="0" fontId="44" fillId="64" borderId="0" applyNumberFormat="0" applyBorder="0" applyAlignment="0" applyProtection="0">
      <alignment vertical="center"/>
    </xf>
    <xf numFmtId="0" fontId="44" fillId="67" borderId="0" applyNumberFormat="0" applyBorder="0" applyAlignment="0" applyProtection="0">
      <alignment vertical="center"/>
    </xf>
    <xf numFmtId="0" fontId="44" fillId="67" borderId="0" applyNumberFormat="0" applyBorder="0" applyAlignment="0" applyProtection="0"/>
    <xf numFmtId="0" fontId="44" fillId="52" borderId="0" applyNumberFormat="0" applyBorder="0" applyAlignment="0" applyProtection="0">
      <alignment vertical="center"/>
    </xf>
    <xf numFmtId="0" fontId="44" fillId="67" borderId="0" applyNumberFormat="0" applyBorder="0" applyAlignment="0" applyProtection="0">
      <alignment vertical="center"/>
    </xf>
    <xf numFmtId="0" fontId="43" fillId="65" borderId="0" applyNumberFormat="0" applyBorder="0" applyAlignment="0" applyProtection="0"/>
    <xf numFmtId="0" fontId="43" fillId="60" borderId="0" applyNumberFormat="0" applyBorder="0" applyAlignment="0" applyProtection="0"/>
    <xf numFmtId="0" fontId="43" fillId="62" borderId="0" applyNumberFormat="0" applyBorder="0" applyAlignment="0" applyProtection="0"/>
    <xf numFmtId="0" fontId="43" fillId="66" borderId="0" applyNumberFormat="0" applyBorder="0" applyAlignment="0" applyProtection="0"/>
    <xf numFmtId="0" fontId="43" fillId="64" borderId="0" applyNumberFormat="0" applyBorder="0" applyAlignment="0" applyProtection="0"/>
    <xf numFmtId="0" fontId="43" fillId="67" borderId="0" applyNumberFormat="0" applyBorder="0" applyAlignment="0" applyProtection="0"/>
    <xf numFmtId="0" fontId="78" fillId="65" borderId="0" applyNumberFormat="0" applyBorder="0" applyAlignment="0" applyProtection="0">
      <alignment vertical="center"/>
    </xf>
    <xf numFmtId="0" fontId="78" fillId="60" borderId="0" applyNumberFormat="0" applyBorder="0" applyAlignment="0" applyProtection="0">
      <alignment vertical="center"/>
    </xf>
    <xf numFmtId="0" fontId="78" fillId="62" borderId="0" applyNumberFormat="0" applyBorder="0" applyAlignment="0" applyProtection="0">
      <alignment vertical="center"/>
    </xf>
    <xf numFmtId="0" fontId="78" fillId="66" borderId="0" applyNumberFormat="0" applyBorder="0" applyAlignment="0" applyProtection="0">
      <alignment vertical="center"/>
    </xf>
    <xf numFmtId="0" fontId="78" fillId="64" borderId="0" applyNumberFormat="0" applyBorder="0" applyAlignment="0" applyProtection="0">
      <alignment vertical="center"/>
    </xf>
    <xf numFmtId="0" fontId="78" fillId="67" borderId="0" applyNumberFormat="0" applyBorder="0" applyAlignment="0" applyProtection="0">
      <alignment vertical="center"/>
    </xf>
    <xf numFmtId="0" fontId="44" fillId="65" borderId="0" applyNumberFormat="0" applyBorder="0" applyAlignment="0" applyProtection="0">
      <alignment vertical="center"/>
    </xf>
    <xf numFmtId="0" fontId="93" fillId="65" borderId="0" applyNumberFormat="0" applyBorder="0" applyAlignment="0" applyProtection="0">
      <alignment vertical="center"/>
    </xf>
    <xf numFmtId="0" fontId="93" fillId="65" borderId="0" applyNumberFormat="0" applyBorder="0" applyAlignment="0" applyProtection="0">
      <alignment vertical="center"/>
    </xf>
    <xf numFmtId="0" fontId="108" fillId="29" borderId="0" applyNumberFormat="0" applyBorder="0" applyAlignment="0" applyProtection="0"/>
    <xf numFmtId="0" fontId="44" fillId="65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108" fillId="33" borderId="0" applyNumberFormat="0" applyBorder="0" applyAlignment="0" applyProtection="0"/>
    <xf numFmtId="0" fontId="44" fillId="60" borderId="0" applyNumberFormat="0" applyBorder="0" applyAlignment="0" applyProtection="0">
      <alignment vertical="center"/>
    </xf>
    <xf numFmtId="0" fontId="44" fillId="62" borderId="0" applyNumberFormat="0" applyBorder="0" applyAlignment="0" applyProtection="0">
      <alignment vertical="center"/>
    </xf>
    <xf numFmtId="0" fontId="93" fillId="62" borderId="0" applyNumberFormat="0" applyBorder="0" applyAlignment="0" applyProtection="0">
      <alignment vertical="center"/>
    </xf>
    <xf numFmtId="0" fontId="93" fillId="62" borderId="0" applyNumberFormat="0" applyBorder="0" applyAlignment="0" applyProtection="0">
      <alignment vertical="center"/>
    </xf>
    <xf numFmtId="0" fontId="108" fillId="37" borderId="0" applyNumberFormat="0" applyBorder="0" applyAlignment="0" applyProtection="0"/>
    <xf numFmtId="0" fontId="44" fillId="62" borderId="0" applyNumberFormat="0" applyBorder="0" applyAlignment="0" applyProtection="0">
      <alignment vertical="center"/>
    </xf>
    <xf numFmtId="0" fontId="44" fillId="66" borderId="0" applyNumberFormat="0" applyBorder="0" applyAlignment="0" applyProtection="0">
      <alignment vertical="center"/>
    </xf>
    <xf numFmtId="0" fontId="93" fillId="66" borderId="0" applyNumberFormat="0" applyBorder="0" applyAlignment="0" applyProtection="0">
      <alignment vertical="center"/>
    </xf>
    <xf numFmtId="0" fontId="93" fillId="66" borderId="0" applyNumberFormat="0" applyBorder="0" applyAlignment="0" applyProtection="0">
      <alignment vertical="center"/>
    </xf>
    <xf numFmtId="0" fontId="108" fillId="41" borderId="0" applyNumberFormat="0" applyBorder="0" applyAlignment="0" applyProtection="0"/>
    <xf numFmtId="0" fontId="44" fillId="66" borderId="0" applyNumberFormat="0" applyBorder="0" applyAlignment="0" applyProtection="0">
      <alignment vertical="center"/>
    </xf>
    <xf numFmtId="0" fontId="44" fillId="64" borderId="0" applyNumberFormat="0" applyBorder="0" applyAlignment="0" applyProtection="0">
      <alignment vertical="center"/>
    </xf>
    <xf numFmtId="0" fontId="93" fillId="64" borderId="0" applyNumberFormat="0" applyBorder="0" applyAlignment="0" applyProtection="0">
      <alignment vertical="center"/>
    </xf>
    <xf numFmtId="0" fontId="93" fillId="64" borderId="0" applyNumberFormat="0" applyBorder="0" applyAlignment="0" applyProtection="0">
      <alignment vertical="center"/>
    </xf>
    <xf numFmtId="0" fontId="108" fillId="45" borderId="0" applyNumberFormat="0" applyBorder="0" applyAlignment="0" applyProtection="0"/>
    <xf numFmtId="0" fontId="44" fillId="64" borderId="0" applyNumberFormat="0" applyBorder="0" applyAlignment="0" applyProtection="0">
      <alignment vertical="center"/>
    </xf>
    <xf numFmtId="0" fontId="44" fillId="67" borderId="0" applyNumberFormat="0" applyBorder="0" applyAlignment="0" applyProtection="0">
      <alignment vertical="center"/>
    </xf>
    <xf numFmtId="0" fontId="93" fillId="67" borderId="0" applyNumberFormat="0" applyBorder="0" applyAlignment="0" applyProtection="0">
      <alignment vertical="center"/>
    </xf>
    <xf numFmtId="0" fontId="93" fillId="67" borderId="0" applyNumberFormat="0" applyBorder="0" applyAlignment="0" applyProtection="0">
      <alignment vertical="center"/>
    </xf>
    <xf numFmtId="0" fontId="108" fillId="49" borderId="0" applyNumberFormat="0" applyBorder="0" applyAlignment="0" applyProtection="0"/>
    <xf numFmtId="0" fontId="44" fillId="67" borderId="0" applyNumberFormat="0" applyBorder="0" applyAlignment="0" applyProtection="0">
      <alignment vertical="center"/>
    </xf>
    <xf numFmtId="0" fontId="43" fillId="68" borderId="0" applyNumberFormat="0" applyBorder="0" applyAlignment="0" applyProtection="0"/>
    <xf numFmtId="0" fontId="44" fillId="68" borderId="0" applyNumberFormat="0" applyBorder="0" applyAlignment="0" applyProtection="0">
      <alignment vertical="center"/>
    </xf>
    <xf numFmtId="0" fontId="43" fillId="69" borderId="0" applyNumberFormat="0" applyBorder="0" applyAlignment="0" applyProtection="0"/>
    <xf numFmtId="0" fontId="44" fillId="69" borderId="0" applyNumberFormat="0" applyBorder="0" applyAlignment="0" applyProtection="0">
      <alignment vertical="center"/>
    </xf>
    <xf numFmtId="0" fontId="43" fillId="70" borderId="0" applyNumberFormat="0" applyBorder="0" applyAlignment="0" applyProtection="0"/>
    <xf numFmtId="0" fontId="44" fillId="70" borderId="0" applyNumberFormat="0" applyBorder="0" applyAlignment="0" applyProtection="0">
      <alignment vertical="center"/>
    </xf>
    <xf numFmtId="0" fontId="43" fillId="66" borderId="0" applyNumberFormat="0" applyBorder="0" applyAlignment="0" applyProtection="0"/>
    <xf numFmtId="0" fontId="44" fillId="66" borderId="0" applyNumberFormat="0" applyBorder="0" applyAlignment="0" applyProtection="0">
      <alignment vertical="center"/>
    </xf>
    <xf numFmtId="0" fontId="43" fillId="64" borderId="0" applyNumberFormat="0" applyBorder="0" applyAlignment="0" applyProtection="0"/>
    <xf numFmtId="0" fontId="44" fillId="64" borderId="0" applyNumberFormat="0" applyBorder="0" applyAlignment="0" applyProtection="0">
      <alignment vertical="center"/>
    </xf>
    <xf numFmtId="0" fontId="43" fillId="71" borderId="0" applyNumberFormat="0" applyBorder="0" applyAlignment="0" applyProtection="0"/>
    <xf numFmtId="0" fontId="44" fillId="71" borderId="0" applyNumberFormat="0" applyBorder="0" applyAlignment="0" applyProtection="0">
      <alignment vertical="center"/>
    </xf>
    <xf numFmtId="0" fontId="44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4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4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4" fillId="66" borderId="0" applyNumberFormat="0" applyBorder="0" applyAlignment="0" applyProtection="0"/>
    <xf numFmtId="0" fontId="43" fillId="66" borderId="0" applyNumberFormat="0" applyBorder="0" applyAlignment="0" applyProtection="0"/>
    <xf numFmtId="0" fontId="43" fillId="66" borderId="0" applyNumberFormat="0" applyBorder="0" applyAlignment="0" applyProtection="0"/>
    <xf numFmtId="0" fontId="43" fillId="66" borderId="0" applyNumberFormat="0" applyBorder="0" applyAlignment="0" applyProtection="0"/>
    <xf numFmtId="0" fontId="44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4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59" fillId="58" borderId="66" applyNumberFormat="0" applyAlignment="0" applyProtection="0"/>
    <xf numFmtId="0" fontId="60" fillId="58" borderId="66" applyNumberFormat="0" applyAlignment="0" applyProtection="0"/>
    <xf numFmtId="0" fontId="60" fillId="58" borderId="66" applyNumberFormat="0" applyAlignment="0" applyProtection="0"/>
    <xf numFmtId="0" fontId="60" fillId="58" borderId="66" applyNumberFormat="0" applyAlignment="0" applyProtection="0"/>
    <xf numFmtId="0" fontId="61" fillId="0" borderId="0" applyNumberFormat="0" applyFill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6" fillId="58" borderId="67" applyNumberFormat="0" applyAlignment="0" applyProtection="0"/>
    <xf numFmtId="0" fontId="62" fillId="58" borderId="67" applyNumberFormat="0" applyAlignment="0" applyProtection="0"/>
    <xf numFmtId="0" fontId="62" fillId="58" borderId="67" applyNumberFormat="0" applyAlignment="0" applyProtection="0"/>
    <xf numFmtId="0" fontId="62" fillId="58" borderId="67" applyNumberFormat="0" applyAlignment="0" applyProtection="0"/>
    <xf numFmtId="0" fontId="62" fillId="58" borderId="67" applyNumberFormat="0" applyAlignment="0" applyProtection="0"/>
    <xf numFmtId="0" fontId="46" fillId="58" borderId="67" applyNumberFormat="0" applyAlignment="0" applyProtection="0">
      <alignment vertical="center"/>
    </xf>
    <xf numFmtId="0" fontId="46" fillId="58" borderId="67" applyNumberFormat="0" applyAlignment="0" applyProtection="0"/>
    <xf numFmtId="0" fontId="46" fillId="50" borderId="67" applyNumberFormat="0" applyAlignment="0" applyProtection="0">
      <alignment vertical="center"/>
    </xf>
    <xf numFmtId="0" fontId="46" fillId="50" borderId="67" applyNumberFormat="0" applyAlignment="0" applyProtection="0">
      <alignment vertical="center"/>
    </xf>
    <xf numFmtId="0" fontId="63" fillId="0" borderId="68" applyNumberFormat="0" applyFill="0" applyAlignment="0" applyProtection="0"/>
    <xf numFmtId="0" fontId="50" fillId="72" borderId="69" applyNumberFormat="0" applyAlignment="0" applyProtection="0"/>
    <xf numFmtId="0" fontId="50" fillId="72" borderId="69" applyNumberFormat="0" applyAlignment="0" applyProtection="0"/>
    <xf numFmtId="0" fontId="50" fillId="72" borderId="69" applyNumberFormat="0" applyAlignment="0" applyProtection="0">
      <alignment vertical="center"/>
    </xf>
    <xf numFmtId="0" fontId="50" fillId="72" borderId="69" applyNumberFormat="0" applyAlignment="0" applyProtection="0">
      <alignment vertical="center"/>
    </xf>
    <xf numFmtId="0" fontId="38" fillId="54" borderId="70" applyNumberFormat="0" applyFont="0" applyAlignment="0" applyProtection="0"/>
    <xf numFmtId="0" fontId="38" fillId="54" borderId="70" applyNumberFormat="0" applyFont="0" applyAlignment="0" applyProtection="0"/>
    <xf numFmtId="0" fontId="38" fillId="54" borderId="70" applyNumberFormat="0" applyFont="0" applyAlignment="0" applyProtection="0"/>
    <xf numFmtId="0" fontId="38" fillId="54" borderId="70" applyNumberFormat="0" applyFont="0" applyAlignment="0" applyProtection="0"/>
    <xf numFmtId="38" fontId="9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0" fontId="53" fillId="52" borderId="67" applyNumberFormat="0" applyAlignment="0" applyProtection="0"/>
    <xf numFmtId="0" fontId="64" fillId="52" borderId="67" applyNumberFormat="0" applyAlignment="0" applyProtection="0"/>
    <xf numFmtId="0" fontId="64" fillId="52" borderId="67" applyNumberFormat="0" applyAlignment="0" applyProtection="0"/>
    <xf numFmtId="0" fontId="64" fillId="52" borderId="67" applyNumberFormat="0" applyAlignment="0" applyProtection="0"/>
    <xf numFmtId="0" fontId="64" fillId="52" borderId="67" applyNumberFormat="0" applyAlignment="0" applyProtection="0"/>
    <xf numFmtId="0" fontId="52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49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8" fillId="55" borderId="0" applyNumberFormat="0" applyBorder="0" applyAlignment="0" applyProtection="0"/>
    <xf numFmtId="0" fontId="58" fillId="55" borderId="0" applyNumberFormat="0" applyBorder="0" applyAlignment="0" applyProtection="0"/>
    <xf numFmtId="0" fontId="58" fillId="55" borderId="0" applyNumberFormat="0" applyBorder="0" applyAlignment="0" applyProtection="0">
      <alignment vertical="center"/>
    </xf>
    <xf numFmtId="0" fontId="58" fillId="55" borderId="0" applyNumberFormat="0" applyBorder="0" applyAlignment="0" applyProtection="0">
      <alignment vertical="center"/>
    </xf>
    <xf numFmtId="0" fontId="58" fillId="55" borderId="0" applyNumberFormat="0" applyBorder="0" applyAlignment="0" applyProtection="0"/>
    <xf numFmtId="0" fontId="67" fillId="55" borderId="0" applyNumberFormat="0" applyBorder="0" applyAlignment="0" applyProtection="0"/>
    <xf numFmtId="0" fontId="67" fillId="55" borderId="0" applyNumberFormat="0" applyBorder="0" applyAlignment="0" applyProtection="0"/>
    <xf numFmtId="0" fontId="67" fillId="55" borderId="0" applyNumberFormat="0" applyBorder="0" applyAlignment="0" applyProtection="0"/>
    <xf numFmtId="0" fontId="55" fillId="0" borderId="73" applyNumberFormat="0" applyFill="0" applyAlignment="0" applyProtection="0">
      <alignment vertical="center"/>
    </xf>
    <xf numFmtId="0" fontId="55" fillId="0" borderId="73" applyNumberFormat="0" applyFill="0" applyAlignment="0" applyProtection="0"/>
    <xf numFmtId="0" fontId="99" fillId="0" borderId="72" applyNumberFormat="0" applyFill="0" applyAlignment="0" applyProtection="0">
      <alignment vertical="center"/>
    </xf>
    <xf numFmtId="0" fontId="55" fillId="0" borderId="73" applyNumberFormat="0" applyFill="0" applyAlignment="0" applyProtection="0">
      <alignment vertical="center"/>
    </xf>
    <xf numFmtId="0" fontId="56" fillId="0" borderId="74" applyNumberFormat="0" applyFill="0" applyAlignment="0" applyProtection="0">
      <alignment vertical="center"/>
    </xf>
    <xf numFmtId="0" fontId="56" fillId="0" borderId="74" applyNumberFormat="0" applyFill="0" applyAlignment="0" applyProtection="0"/>
    <xf numFmtId="0" fontId="100" fillId="0" borderId="74" applyNumberFormat="0" applyFill="0" applyAlignment="0" applyProtection="0">
      <alignment vertical="center"/>
    </xf>
    <xf numFmtId="0" fontId="100" fillId="0" borderId="74" applyNumberFormat="0" applyFill="0" applyAlignment="0" applyProtection="0">
      <alignment vertical="center"/>
    </xf>
    <xf numFmtId="0" fontId="57" fillId="0" borderId="76" applyNumberFormat="0" applyFill="0" applyAlignment="0" applyProtection="0">
      <alignment vertical="center"/>
    </xf>
    <xf numFmtId="0" fontId="57" fillId="0" borderId="76" applyNumberFormat="0" applyFill="0" applyAlignment="0" applyProtection="0"/>
    <xf numFmtId="0" fontId="101" fillId="0" borderId="75" applyNumberFormat="0" applyFill="0" applyAlignment="0" applyProtection="0">
      <alignment vertical="center"/>
    </xf>
    <xf numFmtId="0" fontId="57" fillId="0" borderId="7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/>
    <xf numFmtId="0" fontId="10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54" borderId="70" applyNumberFormat="0" applyFont="0" applyAlignment="0" applyProtection="0">
      <alignment vertical="center"/>
    </xf>
    <xf numFmtId="0" fontId="38" fillId="54" borderId="70" applyNumberFormat="0" applyFont="0" applyAlignment="0" applyProtection="0">
      <alignment vertical="center"/>
    </xf>
    <xf numFmtId="0" fontId="38" fillId="54" borderId="70" applyNumberFormat="0" applyFont="0" applyAlignment="0" applyProtection="0">
      <alignment vertical="center"/>
    </xf>
    <xf numFmtId="0" fontId="38" fillId="54" borderId="70" applyNumberFormat="0" applyFont="0" applyAlignment="0" applyProtection="0">
      <alignment vertical="center"/>
    </xf>
    <xf numFmtId="0" fontId="105" fillId="54" borderId="70" applyNumberFormat="0" applyFont="0" applyAlignment="0" applyProtection="0">
      <alignment vertical="center"/>
    </xf>
    <xf numFmtId="0" fontId="38" fillId="54" borderId="70" applyNumberFormat="0" applyFont="0" applyAlignment="0" applyProtection="0">
      <alignment vertical="center"/>
    </xf>
    <xf numFmtId="0" fontId="53" fillId="52" borderId="67" applyNumberFormat="0" applyAlignment="0" applyProtection="0"/>
    <xf numFmtId="0" fontId="53" fillId="52" borderId="67" applyNumberFormat="0" applyAlignment="0" applyProtection="0"/>
    <xf numFmtId="0" fontId="53" fillId="52" borderId="67" applyNumberFormat="0" applyAlignment="0" applyProtection="0">
      <alignment vertical="center"/>
    </xf>
    <xf numFmtId="0" fontId="53" fillId="52" borderId="67" applyNumberFormat="0" applyAlignment="0" applyProtection="0">
      <alignment vertical="center"/>
    </xf>
    <xf numFmtId="0" fontId="68" fillId="53" borderId="0" applyNumberFormat="0" applyBorder="0" applyAlignment="0" applyProtection="0"/>
    <xf numFmtId="0" fontId="51" fillId="0" borderId="68" applyNumberFormat="0" applyFill="0" applyAlignment="0" applyProtection="0"/>
    <xf numFmtId="0" fontId="51" fillId="0" borderId="68" applyNumberFormat="0" applyFill="0" applyAlignment="0" applyProtection="0"/>
    <xf numFmtId="0" fontId="51" fillId="0" borderId="68" applyNumberFormat="0" applyFill="0" applyAlignment="0" applyProtection="0">
      <alignment vertical="center"/>
    </xf>
    <xf numFmtId="0" fontId="51" fillId="0" borderId="68" applyNumberFormat="0" applyFill="0" applyAlignment="0" applyProtection="0">
      <alignment vertical="center"/>
    </xf>
    <xf numFmtId="0" fontId="48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54" borderId="70" applyNumberFormat="0" applyFont="0" applyAlignment="0" applyProtection="0">
      <alignment vertical="center"/>
    </xf>
    <xf numFmtId="0" fontId="39" fillId="54" borderId="70" applyNumberFormat="0" applyFont="0" applyAlignment="0" applyProtection="0"/>
    <xf numFmtId="0" fontId="38" fillId="54" borderId="70" applyNumberFormat="0" applyFont="0" applyAlignment="0" applyProtection="0">
      <alignment vertical="center"/>
    </xf>
    <xf numFmtId="0" fontId="39" fillId="54" borderId="70" applyNumberFormat="0" applyFont="0" applyAlignment="0" applyProtection="0">
      <alignment vertical="center"/>
    </xf>
    <xf numFmtId="0" fontId="38" fillId="54" borderId="70" applyNumberFormat="0" applyFont="0" applyAlignment="0" applyProtection="0">
      <alignment vertical="center"/>
    </xf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14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14" fillId="54" borderId="70" applyNumberFormat="0" applyFont="0" applyAlignment="0" applyProtection="0"/>
    <xf numFmtId="0" fontId="39" fillId="54" borderId="70" applyNumberFormat="0" applyFont="0" applyAlignment="0" applyProtection="0"/>
    <xf numFmtId="0" fontId="14" fillId="54" borderId="70" applyNumberFormat="0" applyFont="0" applyAlignment="0" applyProtection="0"/>
    <xf numFmtId="0" fontId="39" fillId="54" borderId="70" applyNumberFormat="0" applyFont="0" applyAlignment="0" applyProtection="0"/>
    <xf numFmtId="0" fontId="14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25" borderId="64" applyNumberFormat="0" applyFont="0" applyAlignment="0" applyProtection="0"/>
    <xf numFmtId="0" fontId="39" fillId="25" borderId="64" applyNumberFormat="0" applyFont="0" applyAlignment="0" applyProtection="0"/>
    <xf numFmtId="0" fontId="39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14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39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14" fillId="54" borderId="70" applyNumberFormat="0" applyFont="0" applyAlignment="0" applyProtection="0"/>
    <xf numFmtId="0" fontId="59" fillId="58" borderId="66" applyNumberFormat="0" applyAlignment="0" applyProtection="0">
      <alignment vertical="center"/>
    </xf>
    <xf numFmtId="0" fontId="59" fillId="58" borderId="66" applyNumberFormat="0" applyAlignment="0" applyProtection="0"/>
    <xf numFmtId="0" fontId="59" fillId="50" borderId="66" applyNumberFormat="0" applyAlignment="0" applyProtection="0">
      <alignment vertical="center"/>
    </xf>
    <xf numFmtId="0" fontId="59" fillId="50" borderId="66" applyNumberFormat="0" applyAlignment="0" applyProtection="0">
      <alignment vertical="center"/>
    </xf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67" fillId="55" borderId="0" applyNumberFormat="0" applyBorder="0" applyAlignment="0" applyProtection="0"/>
    <xf numFmtId="0" fontId="47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0" fillId="58" borderId="66" applyNumberFormat="0" applyAlignment="0" applyProtection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07" fillId="0" borderId="0"/>
    <xf numFmtId="0" fontId="7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4" fillId="0" borderId="0"/>
    <xf numFmtId="0" fontId="39" fillId="0" borderId="0"/>
    <xf numFmtId="0" fontId="14" fillId="0" borderId="0"/>
    <xf numFmtId="0" fontId="39" fillId="0" borderId="0"/>
    <xf numFmtId="0" fontId="39" fillId="0" borderId="0"/>
    <xf numFmtId="0" fontId="14" fillId="0" borderId="0"/>
    <xf numFmtId="0" fontId="39" fillId="0" borderId="0"/>
    <xf numFmtId="0" fontId="1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4" fillId="0" borderId="0"/>
    <xf numFmtId="0" fontId="14" fillId="0" borderId="0"/>
    <xf numFmtId="0" fontId="38" fillId="0" borderId="0"/>
    <xf numFmtId="0" fontId="38" fillId="0" borderId="0"/>
    <xf numFmtId="0" fontId="3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1" fillId="0" borderId="0"/>
    <xf numFmtId="0" fontId="39" fillId="0" borderId="0"/>
    <xf numFmtId="0" fontId="14" fillId="0" borderId="0"/>
    <xf numFmtId="0" fontId="39" fillId="0" borderId="0"/>
    <xf numFmtId="0" fontId="1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6" fillId="0" borderId="0" applyNumberFormat="0" applyFill="0" applyBorder="0" applyAlignment="0" applyProtection="0"/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02" fillId="0" borderId="0" applyNumberFormat="0" applyFill="0" applyBorder="0" applyAlignment="0" applyProtection="0"/>
    <xf numFmtId="0" fontId="77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71" fillId="0" borderId="73" applyNumberFormat="0" applyFill="0" applyAlignment="0" applyProtection="0"/>
    <xf numFmtId="0" fontId="72" fillId="0" borderId="74" applyNumberFormat="0" applyFill="0" applyAlignment="0" applyProtection="0"/>
    <xf numFmtId="0" fontId="73" fillId="0" borderId="76" applyNumberFormat="0" applyFill="0" applyAlignment="0" applyProtection="0"/>
    <xf numFmtId="0" fontId="73" fillId="0" borderId="0" applyNumberFormat="0" applyFill="0" applyBorder="0" applyAlignment="0" applyProtection="0"/>
    <xf numFmtId="0" fontId="65" fillId="0" borderId="71" applyNumberFormat="0" applyFill="0" applyAlignment="0" applyProtection="0"/>
    <xf numFmtId="0" fontId="65" fillId="0" borderId="71" applyNumberFormat="0" applyFill="0" applyAlignment="0" applyProtection="0"/>
    <xf numFmtId="0" fontId="55" fillId="0" borderId="73" applyNumberFormat="0" applyFill="0" applyAlignment="0" applyProtection="0"/>
    <xf numFmtId="0" fontId="71" fillId="0" borderId="73" applyNumberFormat="0" applyFill="0" applyAlignment="0" applyProtection="0"/>
    <xf numFmtId="0" fontId="71" fillId="0" borderId="73" applyNumberFormat="0" applyFill="0" applyAlignment="0" applyProtection="0"/>
    <xf numFmtId="0" fontId="71" fillId="0" borderId="73" applyNumberFormat="0" applyFill="0" applyAlignment="0" applyProtection="0"/>
    <xf numFmtId="0" fontId="56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57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73" fillId="0" borderId="76" applyNumberFormat="0" applyFill="0" applyAlignment="0" applyProtection="0"/>
    <xf numFmtId="0" fontId="57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4" fillId="72" borderId="69" applyNumberFormat="0" applyAlignment="0" applyProtection="0"/>
    <xf numFmtId="0" fontId="51" fillId="0" borderId="68" applyNumberFormat="0" applyFill="0" applyAlignment="0" applyProtection="0"/>
    <xf numFmtId="0" fontId="63" fillId="0" borderId="68" applyNumberFormat="0" applyFill="0" applyAlignment="0" applyProtection="0"/>
    <xf numFmtId="0" fontId="63" fillId="0" borderId="68" applyNumberFormat="0" applyFill="0" applyAlignment="0" applyProtection="0"/>
    <xf numFmtId="0" fontId="63" fillId="0" borderId="68" applyNumberFormat="0" applyFill="0" applyAlignment="0" applyProtection="0"/>
    <xf numFmtId="0" fontId="45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0" fillId="72" borderId="69" applyNumberFormat="0" applyAlignment="0" applyProtection="0"/>
    <xf numFmtId="0" fontId="74" fillId="72" borderId="69" applyNumberFormat="0" applyAlignment="0" applyProtection="0"/>
    <xf numFmtId="0" fontId="74" fillId="72" borderId="69" applyNumberFormat="0" applyAlignment="0" applyProtection="0"/>
    <xf numFmtId="0" fontId="74" fillId="72" borderId="69" applyNumberFormat="0" applyAlignment="0" applyProtection="0"/>
    <xf numFmtId="0" fontId="78" fillId="68" borderId="0" applyNumberFormat="0" applyBorder="0" applyAlignment="0" applyProtection="0">
      <alignment vertical="center"/>
    </xf>
    <xf numFmtId="0" fontId="78" fillId="69" borderId="0" applyNumberFormat="0" applyBorder="0" applyAlignment="0" applyProtection="0">
      <alignment vertical="center"/>
    </xf>
    <xf numFmtId="0" fontId="78" fillId="70" borderId="0" applyNumberFormat="0" applyBorder="0" applyAlignment="0" applyProtection="0">
      <alignment vertical="center"/>
    </xf>
    <xf numFmtId="0" fontId="78" fillId="66" borderId="0" applyNumberFormat="0" applyBorder="0" applyAlignment="0" applyProtection="0">
      <alignment vertical="center"/>
    </xf>
    <xf numFmtId="0" fontId="78" fillId="64" borderId="0" applyNumberFormat="0" applyBorder="0" applyAlignment="0" applyProtection="0">
      <alignment vertical="center"/>
    </xf>
    <xf numFmtId="0" fontId="78" fillId="71" borderId="0" applyNumberFormat="0" applyBorder="0" applyAlignment="0" applyProtection="0">
      <alignment vertical="center"/>
    </xf>
    <xf numFmtId="0" fontId="44" fillId="68" borderId="0" applyNumberFormat="0" applyBorder="0" applyAlignment="0" applyProtection="0">
      <alignment vertical="center"/>
    </xf>
    <xf numFmtId="0" fontId="93" fillId="68" borderId="0" applyNumberFormat="0" applyBorder="0" applyAlignment="0" applyProtection="0">
      <alignment vertical="center"/>
    </xf>
    <xf numFmtId="0" fontId="93" fillId="68" borderId="0" applyNumberFormat="0" applyBorder="0" applyAlignment="0" applyProtection="0">
      <alignment vertical="center"/>
    </xf>
    <xf numFmtId="0" fontId="108" fillId="26" borderId="0" applyNumberFormat="0" applyBorder="0" applyAlignment="0" applyProtection="0"/>
    <xf numFmtId="0" fontId="44" fillId="68" borderId="0" applyNumberFormat="0" applyBorder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93" fillId="69" borderId="0" applyNumberFormat="0" applyBorder="0" applyAlignment="0" applyProtection="0">
      <alignment vertical="center"/>
    </xf>
    <xf numFmtId="0" fontId="93" fillId="69" borderId="0" applyNumberFormat="0" applyBorder="0" applyAlignment="0" applyProtection="0">
      <alignment vertical="center"/>
    </xf>
    <xf numFmtId="0" fontId="108" fillId="30" borderId="0" applyNumberFormat="0" applyBorder="0" applyAlignment="0" applyProtection="0"/>
    <xf numFmtId="0" fontId="44" fillId="69" borderId="0" applyNumberFormat="0" applyBorder="0" applyAlignment="0" applyProtection="0">
      <alignment vertical="center"/>
    </xf>
    <xf numFmtId="0" fontId="44" fillId="70" borderId="0" applyNumberFormat="0" applyBorder="0" applyAlignment="0" applyProtection="0">
      <alignment vertical="center"/>
    </xf>
    <xf numFmtId="0" fontId="93" fillId="70" borderId="0" applyNumberFormat="0" applyBorder="0" applyAlignment="0" applyProtection="0">
      <alignment vertical="center"/>
    </xf>
    <xf numFmtId="0" fontId="93" fillId="70" borderId="0" applyNumberFormat="0" applyBorder="0" applyAlignment="0" applyProtection="0">
      <alignment vertical="center"/>
    </xf>
    <xf numFmtId="0" fontId="108" fillId="34" borderId="0" applyNumberFormat="0" applyBorder="0" applyAlignment="0" applyProtection="0"/>
    <xf numFmtId="0" fontId="44" fillId="70" borderId="0" applyNumberFormat="0" applyBorder="0" applyAlignment="0" applyProtection="0">
      <alignment vertical="center"/>
    </xf>
    <xf numFmtId="0" fontId="44" fillId="66" borderId="0" applyNumberFormat="0" applyBorder="0" applyAlignment="0" applyProtection="0">
      <alignment vertical="center"/>
    </xf>
    <xf numFmtId="0" fontId="93" fillId="66" borderId="0" applyNumberFormat="0" applyBorder="0" applyAlignment="0" applyProtection="0">
      <alignment vertical="center"/>
    </xf>
    <xf numFmtId="0" fontId="93" fillId="66" borderId="0" applyNumberFormat="0" applyBorder="0" applyAlignment="0" applyProtection="0">
      <alignment vertical="center"/>
    </xf>
    <xf numFmtId="0" fontId="108" fillId="38" borderId="0" applyNumberFormat="0" applyBorder="0" applyAlignment="0" applyProtection="0"/>
    <xf numFmtId="0" fontId="44" fillId="66" borderId="0" applyNumberFormat="0" applyBorder="0" applyAlignment="0" applyProtection="0">
      <alignment vertical="center"/>
    </xf>
    <xf numFmtId="0" fontId="44" fillId="64" borderId="0" applyNumberFormat="0" applyBorder="0" applyAlignment="0" applyProtection="0">
      <alignment vertical="center"/>
    </xf>
    <xf numFmtId="0" fontId="93" fillId="64" borderId="0" applyNumberFormat="0" applyBorder="0" applyAlignment="0" applyProtection="0">
      <alignment vertical="center"/>
    </xf>
    <xf numFmtId="0" fontId="93" fillId="64" borderId="0" applyNumberFormat="0" applyBorder="0" applyAlignment="0" applyProtection="0">
      <alignment vertical="center"/>
    </xf>
    <xf numFmtId="0" fontId="108" fillId="42" borderId="0" applyNumberFormat="0" applyBorder="0" applyAlignment="0" applyProtection="0"/>
    <xf numFmtId="0" fontId="44" fillId="64" borderId="0" applyNumberFormat="0" applyBorder="0" applyAlignment="0" applyProtection="0">
      <alignment vertical="center"/>
    </xf>
    <xf numFmtId="0" fontId="44" fillId="71" borderId="0" applyNumberFormat="0" applyBorder="0" applyAlignment="0" applyProtection="0">
      <alignment vertical="center"/>
    </xf>
    <xf numFmtId="0" fontId="93" fillId="71" borderId="0" applyNumberFormat="0" applyBorder="0" applyAlignment="0" applyProtection="0">
      <alignment vertical="center"/>
    </xf>
    <xf numFmtId="0" fontId="93" fillId="71" borderId="0" applyNumberFormat="0" applyBorder="0" applyAlignment="0" applyProtection="0">
      <alignment vertical="center"/>
    </xf>
    <xf numFmtId="0" fontId="108" fillId="46" borderId="0" applyNumberFormat="0" applyBorder="0" applyAlignment="0" applyProtection="0"/>
    <xf numFmtId="0" fontId="44" fillId="71" borderId="0" applyNumberFormat="0" applyBorder="0" applyAlignment="0" applyProtection="0">
      <alignment vertical="center"/>
    </xf>
    <xf numFmtId="0" fontId="87" fillId="72" borderId="69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46" fillId="58" borderId="67" applyNumberFormat="0" applyAlignment="0" applyProtection="0">
      <alignment vertical="center"/>
    </xf>
    <xf numFmtId="0" fontId="89" fillId="58" borderId="67" applyNumberFormat="0" applyAlignment="0" applyProtection="0">
      <alignment vertical="center"/>
    </xf>
    <xf numFmtId="0" fontId="46" fillId="58" borderId="67" applyNumberFormat="0" applyAlignment="0" applyProtection="0">
      <alignment vertical="center"/>
    </xf>
    <xf numFmtId="0" fontId="89" fillId="58" borderId="67" applyNumberFormat="0" applyAlignment="0" applyProtection="0">
      <alignment vertical="center"/>
    </xf>
    <xf numFmtId="0" fontId="89" fillId="58" borderId="67" applyNumberFormat="0" applyAlignment="0" applyProtection="0">
      <alignment vertical="center"/>
    </xf>
    <xf numFmtId="0" fontId="110" fillId="23" borderId="60" applyNumberFormat="0" applyAlignment="0" applyProtection="0"/>
    <xf numFmtId="0" fontId="46" fillId="58" borderId="67" applyNumberFormat="0" applyAlignment="0" applyProtection="0">
      <alignment vertical="center"/>
    </xf>
    <xf numFmtId="0" fontId="46" fillId="58" borderId="67" applyNumberFormat="0" applyAlignment="0" applyProtection="0">
      <alignment vertical="center"/>
    </xf>
    <xf numFmtId="0" fontId="46" fillId="58" borderId="67" applyNumberFormat="0" applyAlignment="0" applyProtection="0">
      <alignment vertical="center"/>
    </xf>
    <xf numFmtId="0" fontId="46" fillId="58" borderId="67" applyNumberFormat="0" applyAlignment="0" applyProtection="0">
      <alignment vertical="center"/>
    </xf>
    <xf numFmtId="0" fontId="46" fillId="58" borderId="67" applyNumberFormat="0" applyAlignment="0" applyProtection="0">
      <alignment vertical="center"/>
    </xf>
    <xf numFmtId="0" fontId="46" fillId="58" borderId="67" applyNumberFormat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170" fontId="96" fillId="0" borderId="0"/>
    <xf numFmtId="170" fontId="96" fillId="0" borderId="0"/>
    <xf numFmtId="170" fontId="96" fillId="0" borderId="0"/>
    <xf numFmtId="170" fontId="96" fillId="0" borderId="0"/>
    <xf numFmtId="170" fontId="96" fillId="0" borderId="0"/>
    <xf numFmtId="170" fontId="96" fillId="0" borderId="0"/>
    <xf numFmtId="170" fontId="96" fillId="0" borderId="0"/>
    <xf numFmtId="170" fontId="96" fillId="0" borderId="0"/>
    <xf numFmtId="170" fontId="96" fillId="0" borderId="0"/>
    <xf numFmtId="170" fontId="96" fillId="0" borderId="0"/>
    <xf numFmtId="170" fontId="96" fillId="0" borderId="0"/>
    <xf numFmtId="0" fontId="47" fillId="53" borderId="0" applyNumberFormat="0" applyBorder="0" applyAlignment="0" applyProtection="0">
      <alignment vertical="center"/>
    </xf>
    <xf numFmtId="0" fontId="81" fillId="53" borderId="0" applyNumberFormat="0" applyBorder="0" applyAlignment="0" applyProtection="0">
      <alignment vertical="center"/>
    </xf>
    <xf numFmtId="0" fontId="81" fillId="53" borderId="0" applyNumberFormat="0" applyBorder="0" applyAlignment="0" applyProtection="0">
      <alignment vertical="center"/>
    </xf>
    <xf numFmtId="0" fontId="111" fillId="20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92" fillId="0" borderId="68" applyNumberFormat="0" applyFill="0" applyAlignment="0" applyProtection="0">
      <alignment vertical="center"/>
    </xf>
    <xf numFmtId="0" fontId="38" fillId="54" borderId="70" applyNumberFormat="0" applyFont="0" applyAlignment="0" applyProtection="0">
      <alignment vertical="center"/>
    </xf>
    <xf numFmtId="0" fontId="75" fillId="54" borderId="70" applyNumberFormat="0" applyFont="0" applyAlignment="0" applyProtection="0">
      <alignment vertical="center"/>
    </xf>
    <xf numFmtId="0" fontId="75" fillId="54" borderId="70" applyNumberFormat="0" applyFont="0" applyAlignment="0" applyProtection="0">
      <alignment vertical="center"/>
    </xf>
    <xf numFmtId="0" fontId="38" fillId="54" borderId="70" applyNumberFormat="0" applyFont="0" applyAlignment="0" applyProtection="0">
      <alignment vertical="center"/>
    </xf>
    <xf numFmtId="0" fontId="38" fillId="54" borderId="70" applyNumberFormat="0" applyFont="0" applyAlignment="0" applyProtection="0">
      <alignment vertical="center"/>
    </xf>
    <xf numFmtId="0" fontId="38" fillId="54" borderId="70" applyNumberFormat="0" applyFont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112" fillId="21" borderId="0" applyNumberFormat="0" applyBorder="0" applyAlignment="0" applyProtection="0"/>
    <xf numFmtId="0" fontId="48" fillId="6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50" fillId="72" borderId="69" applyNumberFormat="0" applyAlignment="0" applyProtection="0">
      <alignment vertical="center"/>
    </xf>
    <xf numFmtId="0" fontId="94" fillId="72" borderId="69" applyNumberFormat="0" applyAlignment="0" applyProtection="0">
      <alignment vertical="center"/>
    </xf>
    <xf numFmtId="0" fontId="94" fillId="72" borderId="69" applyNumberFormat="0" applyAlignment="0" applyProtection="0">
      <alignment vertical="center"/>
    </xf>
    <xf numFmtId="0" fontId="114" fillId="24" borderId="63" applyNumberFormat="0" applyAlignment="0" applyProtection="0"/>
    <xf numFmtId="0" fontId="50" fillId="72" borderId="69" applyNumberFormat="0" applyAlignment="0" applyProtection="0">
      <alignment vertical="center"/>
    </xf>
    <xf numFmtId="0" fontId="90" fillId="52" borderId="67" applyNumberFormat="0" applyAlignment="0" applyProtection="0">
      <alignment vertical="center"/>
    </xf>
    <xf numFmtId="0" fontId="91" fillId="58" borderId="66" applyNumberFormat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168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41" fontId="75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77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/>
    <xf numFmtId="41" fontId="75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0" fontId="51" fillId="0" borderId="68" applyNumberFormat="0" applyFill="0" applyAlignment="0" applyProtection="0">
      <alignment vertical="center"/>
    </xf>
    <xf numFmtId="0" fontId="92" fillId="0" borderId="68" applyNumberFormat="0" applyFill="0" applyAlignment="0" applyProtection="0">
      <alignment vertical="center"/>
    </xf>
    <xf numFmtId="0" fontId="92" fillId="0" borderId="68" applyNumberFormat="0" applyFill="0" applyAlignment="0" applyProtection="0">
      <alignment vertical="center"/>
    </xf>
    <xf numFmtId="0" fontId="115" fillId="0" borderId="62" applyNumberFormat="0" applyFill="0" applyAlignment="0" applyProtection="0"/>
    <xf numFmtId="0" fontId="51" fillId="0" borderId="68" applyNumberFormat="0" applyFill="0" applyAlignment="0" applyProtection="0">
      <alignment vertical="center"/>
    </xf>
    <xf numFmtId="0" fontId="52" fillId="0" borderId="71" applyNumberFormat="0" applyFill="0" applyAlignment="0" applyProtection="0">
      <alignment vertical="center"/>
    </xf>
    <xf numFmtId="0" fontId="88" fillId="0" borderId="71" applyNumberFormat="0" applyFill="0" applyAlignment="0" applyProtection="0">
      <alignment vertical="center"/>
    </xf>
    <xf numFmtId="0" fontId="88" fillId="0" borderId="71" applyNumberFormat="0" applyFill="0" applyAlignment="0" applyProtection="0">
      <alignment vertical="center"/>
    </xf>
    <xf numFmtId="0" fontId="9" fillId="0" borderId="65" applyNumberFormat="0" applyFill="0" applyAlignment="0" applyProtection="0"/>
    <xf numFmtId="0" fontId="52" fillId="0" borderId="71" applyNumberFormat="0" applyFill="0" applyAlignment="0" applyProtection="0">
      <alignment vertical="center"/>
    </xf>
    <xf numFmtId="0" fontId="53" fillId="52" borderId="67" applyNumberFormat="0" applyAlignment="0" applyProtection="0">
      <alignment vertical="center"/>
    </xf>
    <xf numFmtId="0" fontId="90" fillId="52" borderId="67" applyNumberFormat="0" applyAlignment="0" applyProtection="0">
      <alignment vertical="center"/>
    </xf>
    <xf numFmtId="0" fontId="90" fillId="52" borderId="67" applyNumberFormat="0" applyAlignment="0" applyProtection="0">
      <alignment vertical="center"/>
    </xf>
    <xf numFmtId="0" fontId="116" fillId="22" borderId="60" applyNumberFormat="0" applyAlignment="0" applyProtection="0"/>
    <xf numFmtId="0" fontId="53" fillId="52" borderId="67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73" applyNumberFormat="0" applyFill="0" applyAlignment="0" applyProtection="0">
      <alignment vertical="center"/>
    </xf>
    <xf numFmtId="0" fontId="84" fillId="0" borderId="73" applyNumberFormat="0" applyFill="0" applyAlignment="0" applyProtection="0">
      <alignment vertical="center"/>
    </xf>
    <xf numFmtId="0" fontId="84" fillId="0" borderId="73" applyNumberFormat="0" applyFill="0" applyAlignment="0" applyProtection="0">
      <alignment vertical="center"/>
    </xf>
    <xf numFmtId="0" fontId="117" fillId="0" borderId="57" applyNumberFormat="0" applyFill="0" applyAlignment="0" applyProtection="0"/>
    <xf numFmtId="0" fontId="55" fillId="0" borderId="73" applyNumberFormat="0" applyFill="0" applyAlignment="0" applyProtection="0">
      <alignment vertical="center"/>
    </xf>
    <xf numFmtId="0" fontId="56" fillId="0" borderId="74" applyNumberFormat="0" applyFill="0" applyAlignment="0" applyProtection="0">
      <alignment vertical="center"/>
    </xf>
    <xf numFmtId="0" fontId="85" fillId="0" borderId="74" applyNumberFormat="0" applyFill="0" applyAlignment="0" applyProtection="0">
      <alignment vertical="center"/>
    </xf>
    <xf numFmtId="0" fontId="85" fillId="0" borderId="74" applyNumberFormat="0" applyFill="0" applyAlignment="0" applyProtection="0">
      <alignment vertical="center"/>
    </xf>
    <xf numFmtId="0" fontId="118" fillId="0" borderId="58" applyNumberFormat="0" applyFill="0" applyAlignment="0" applyProtection="0"/>
    <xf numFmtId="0" fontId="56" fillId="0" borderId="74" applyNumberFormat="0" applyFill="0" applyAlignment="0" applyProtection="0">
      <alignment vertical="center"/>
    </xf>
    <xf numFmtId="0" fontId="57" fillId="0" borderId="76" applyNumberFormat="0" applyFill="0" applyAlignment="0" applyProtection="0">
      <alignment vertical="center"/>
    </xf>
    <xf numFmtId="0" fontId="86" fillId="0" borderId="76" applyNumberFormat="0" applyFill="0" applyAlignment="0" applyProtection="0">
      <alignment vertical="center"/>
    </xf>
    <xf numFmtId="0" fontId="86" fillId="0" borderId="76" applyNumberFormat="0" applyFill="0" applyAlignment="0" applyProtection="0">
      <alignment vertical="center"/>
    </xf>
    <xf numFmtId="0" fontId="119" fillId="0" borderId="59" applyNumberFormat="0" applyFill="0" applyAlignment="0" applyProtection="0"/>
    <xf numFmtId="0" fontId="57" fillId="0" borderId="7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8" fillId="55" borderId="0" applyNumberFormat="0" applyBorder="0" applyAlignment="0" applyProtection="0">
      <alignment vertical="center"/>
    </xf>
    <xf numFmtId="0" fontId="83" fillId="55" borderId="0" applyNumberFormat="0" applyBorder="0" applyAlignment="0" applyProtection="0">
      <alignment vertical="center"/>
    </xf>
    <xf numFmtId="0" fontId="83" fillId="55" borderId="0" applyNumberFormat="0" applyBorder="0" applyAlignment="0" applyProtection="0">
      <alignment vertical="center"/>
    </xf>
    <xf numFmtId="0" fontId="121" fillId="19" borderId="0" applyNumberFormat="0" applyBorder="0" applyAlignment="0" applyProtection="0"/>
    <xf numFmtId="0" fontId="58" fillId="55" borderId="0" applyNumberFormat="0" applyBorder="0" applyAlignment="0" applyProtection="0">
      <alignment vertical="center"/>
    </xf>
    <xf numFmtId="0" fontId="75" fillId="54" borderId="70" applyNumberFormat="0" applyFont="0" applyAlignment="0" applyProtection="0">
      <alignment vertical="center"/>
    </xf>
    <xf numFmtId="0" fontId="81" fillId="53" borderId="0" applyNumberFormat="0" applyBorder="0" applyAlignment="0" applyProtection="0">
      <alignment vertical="center"/>
    </xf>
    <xf numFmtId="0" fontId="81" fillId="53" borderId="0" applyNumberFormat="0" applyBorder="0" applyAlignment="0" applyProtection="0">
      <alignment vertical="center"/>
    </xf>
    <xf numFmtId="0" fontId="81" fillId="53" borderId="0" applyNumberFormat="0" applyBorder="0" applyAlignment="0" applyProtection="0">
      <alignment vertical="center"/>
    </xf>
    <xf numFmtId="0" fontId="81" fillId="53" borderId="0" applyNumberFormat="0" applyBorder="0" applyAlignment="0" applyProtection="0">
      <alignment vertical="center"/>
    </xf>
    <xf numFmtId="0" fontId="81" fillId="53" borderId="0" applyNumberFormat="0" applyBorder="0" applyAlignment="0" applyProtection="0">
      <alignment vertical="center"/>
    </xf>
    <xf numFmtId="0" fontId="81" fillId="53" borderId="0" applyNumberFormat="0" applyBorder="0" applyAlignment="0" applyProtection="0">
      <alignment vertical="center"/>
    </xf>
    <xf numFmtId="0" fontId="59" fillId="58" borderId="66" applyNumberFormat="0" applyAlignment="0" applyProtection="0">
      <alignment vertical="center"/>
    </xf>
    <xf numFmtId="0" fontId="91" fillId="58" borderId="66" applyNumberFormat="0" applyAlignment="0" applyProtection="0">
      <alignment vertical="center"/>
    </xf>
    <xf numFmtId="0" fontId="91" fillId="58" borderId="66" applyNumberFormat="0" applyAlignment="0" applyProtection="0">
      <alignment vertical="center"/>
    </xf>
    <xf numFmtId="0" fontId="122" fillId="23" borderId="61" applyNumberFormat="0" applyAlignment="0" applyProtection="0"/>
    <xf numFmtId="0" fontId="59" fillId="58" borderId="66" applyNumberFormat="0" applyAlignment="0" applyProtection="0">
      <alignment vertical="center"/>
    </xf>
    <xf numFmtId="0" fontId="97" fillId="0" borderId="0" applyFont="0" applyFill="0" applyBorder="0" applyAlignment="0" applyProtection="0"/>
    <xf numFmtId="171" fontId="97" fillId="0" borderId="0" applyFont="0" applyFill="0" applyBorder="0" applyAlignment="0" applyProtection="0"/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9" fillId="0" borderId="0" applyFont="0" applyFill="0" applyBorder="0" applyAlignment="0" applyProtection="0">
      <alignment vertical="center"/>
    </xf>
    <xf numFmtId="167" fontId="39" fillId="0" borderId="0" applyFont="0" applyFill="0" applyBorder="0" applyAlignment="0" applyProtection="0">
      <alignment vertical="center"/>
    </xf>
    <xf numFmtId="167" fontId="39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167" fontId="38" fillId="0" borderId="0" applyFon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84" fillId="0" borderId="73" applyNumberFormat="0" applyFill="0" applyAlignment="0" applyProtection="0">
      <alignment vertical="center"/>
    </xf>
    <xf numFmtId="0" fontId="85" fillId="0" borderId="74" applyNumberFormat="0" applyFill="0" applyAlignment="0" applyProtection="0">
      <alignment vertical="center"/>
    </xf>
    <xf numFmtId="0" fontId="86" fillId="0" borderId="76" applyNumberFormat="0" applyFill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0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07" fillId="0" borderId="0">
      <alignment vertical="center"/>
    </xf>
    <xf numFmtId="0" fontId="39" fillId="0" borderId="0">
      <alignment vertical="center"/>
    </xf>
    <xf numFmtId="0" fontId="107" fillId="0" borderId="0">
      <alignment vertical="center"/>
    </xf>
    <xf numFmtId="0" fontId="39" fillId="0" borderId="0">
      <alignment vertical="center"/>
    </xf>
    <xf numFmtId="0" fontId="107" fillId="0" borderId="0">
      <alignment vertical="center"/>
    </xf>
    <xf numFmtId="0" fontId="38" fillId="0" borderId="0"/>
    <xf numFmtId="0" fontId="107" fillId="0" borderId="0">
      <alignment vertical="center"/>
    </xf>
    <xf numFmtId="0" fontId="38" fillId="0" borderId="0"/>
    <xf numFmtId="0" fontId="107" fillId="0" borderId="0">
      <alignment vertical="center"/>
    </xf>
    <xf numFmtId="0" fontId="7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07" fillId="0" borderId="0">
      <alignment vertical="center"/>
    </xf>
    <xf numFmtId="0" fontId="38" fillId="0" borderId="0"/>
    <xf numFmtId="0" fontId="107" fillId="0" borderId="0">
      <alignment vertical="center"/>
    </xf>
    <xf numFmtId="0" fontId="38" fillId="0" borderId="0"/>
    <xf numFmtId="0" fontId="107" fillId="0" borderId="0">
      <alignment vertical="center"/>
    </xf>
    <xf numFmtId="0" fontId="38" fillId="0" borderId="0"/>
    <xf numFmtId="0" fontId="75" fillId="0" borderId="0">
      <alignment vertical="center"/>
    </xf>
    <xf numFmtId="0" fontId="75" fillId="0" borderId="0">
      <alignment vertical="center"/>
    </xf>
    <xf numFmtId="0" fontId="38" fillId="0" borderId="0"/>
    <xf numFmtId="0" fontId="38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77" fillId="0" borderId="0">
      <alignment vertical="center"/>
    </xf>
    <xf numFmtId="0" fontId="39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38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07" fillId="0" borderId="0">
      <alignment vertical="center"/>
    </xf>
    <xf numFmtId="0" fontId="38" fillId="0" borderId="0"/>
    <xf numFmtId="0" fontId="107" fillId="0" borderId="0">
      <alignment vertical="center"/>
    </xf>
    <xf numFmtId="0" fontId="10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9" fillId="0" borderId="0">
      <alignment vertical="center"/>
    </xf>
    <xf numFmtId="0" fontId="38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7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55" borderId="0" applyNumberFormat="0" applyBorder="0" applyAlignment="0" applyProtection="0">
      <alignment vertical="center"/>
    </xf>
    <xf numFmtId="0" fontId="83" fillId="55" borderId="0" applyNumberFormat="0" applyBorder="0" applyAlignment="0" applyProtection="0">
      <alignment vertical="center"/>
    </xf>
    <xf numFmtId="0" fontId="83" fillId="55" borderId="0" applyNumberFormat="0" applyBorder="0" applyAlignment="0" applyProtection="0">
      <alignment vertical="center"/>
    </xf>
    <xf numFmtId="0" fontId="83" fillId="55" borderId="0" applyNumberFormat="0" applyBorder="0" applyAlignment="0" applyProtection="0">
      <alignment vertical="center"/>
    </xf>
    <xf numFmtId="0" fontId="83" fillId="55" borderId="0" applyNumberFormat="0" applyBorder="0" applyAlignment="0" applyProtection="0">
      <alignment vertical="center"/>
    </xf>
    <xf numFmtId="0" fontId="88" fillId="0" borderId="71" applyNumberFormat="0" applyFill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9" fillId="54" borderId="70" applyNumberFormat="0" applyFont="0" applyAlignment="0" applyProtection="0"/>
    <xf numFmtId="0" fontId="123" fillId="53" borderId="0" applyNumberFormat="0" applyBorder="0" applyAlignment="0" applyProtection="0">
      <alignment vertical="center"/>
    </xf>
    <xf numFmtId="0" fontId="124" fillId="55" borderId="0" applyNumberFormat="0" applyBorder="0" applyAlignment="0" applyProtection="0">
      <alignment vertical="center"/>
    </xf>
    <xf numFmtId="0" fontId="38" fillId="0" borderId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36" fillId="29" borderId="0" applyNumberFormat="0" applyBorder="0" applyAlignment="0" applyProtection="0"/>
    <xf numFmtId="0" fontId="36" fillId="33" borderId="0" applyNumberFormat="0" applyBorder="0" applyAlignment="0" applyProtection="0"/>
    <xf numFmtId="0" fontId="36" fillId="37" borderId="0" applyNumberFormat="0" applyBorder="0" applyAlignment="0" applyProtection="0"/>
    <xf numFmtId="0" fontId="36" fillId="41" borderId="0" applyNumberFormat="0" applyBorder="0" applyAlignment="0" applyProtection="0"/>
    <xf numFmtId="0" fontId="36" fillId="45" borderId="0" applyNumberFormat="0" applyBorder="0" applyAlignment="0" applyProtection="0"/>
    <xf numFmtId="0" fontId="36" fillId="49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8" borderId="0" applyNumberFormat="0" applyBorder="0" applyAlignment="0" applyProtection="0"/>
    <xf numFmtId="0" fontId="36" fillId="42" borderId="0" applyNumberFormat="0" applyBorder="0" applyAlignment="0" applyProtection="0"/>
    <xf numFmtId="0" fontId="36" fillId="46" borderId="0" applyNumberFormat="0" applyBorder="0" applyAlignment="0" applyProtection="0"/>
    <xf numFmtId="0" fontId="31" fillId="23" borderId="61" applyNumberFormat="0" applyAlignment="0" applyProtection="0"/>
    <xf numFmtId="0" fontId="32" fillId="23" borderId="60" applyNumberFormat="0" applyAlignment="0" applyProtection="0"/>
    <xf numFmtId="0" fontId="30" fillId="22" borderId="60" applyNumberFormat="0" applyAlignment="0" applyProtection="0"/>
    <xf numFmtId="0" fontId="12" fillId="0" borderId="65" applyNumberFormat="0" applyFill="0" applyAlignment="0" applyProtection="0"/>
    <xf numFmtId="0" fontId="35" fillId="0" borderId="0" applyNumberFormat="0" applyFill="0" applyBorder="0" applyAlignment="0" applyProtection="0"/>
    <xf numFmtId="0" fontId="28" fillId="19" borderId="0" applyNumberFormat="0" applyBorder="0" applyAlignment="0" applyProtection="0"/>
    <xf numFmtId="0" fontId="126" fillId="21" borderId="0" applyNumberFormat="0" applyBorder="0" applyAlignment="0" applyProtection="0"/>
    <xf numFmtId="0" fontId="1" fillId="25" borderId="64" applyNumberFormat="0" applyFont="0" applyAlignment="0" applyProtection="0"/>
    <xf numFmtId="0" fontId="14" fillId="25" borderId="64" applyNumberFormat="0" applyFont="0" applyAlignment="0" applyProtection="0"/>
    <xf numFmtId="0" fontId="1" fillId="25" borderId="64" applyNumberFormat="0" applyFont="0" applyAlignment="0" applyProtection="0"/>
    <xf numFmtId="0" fontId="14" fillId="25" borderId="64" applyNumberFormat="0" applyFont="0" applyAlignment="0" applyProtection="0"/>
    <xf numFmtId="0" fontId="14" fillId="25" borderId="64" applyNumberFormat="0" applyFont="0" applyAlignment="0" applyProtection="0"/>
    <xf numFmtId="0" fontId="14" fillId="25" borderId="64" applyNumberFormat="0" applyFont="0" applyAlignment="0" applyProtection="0"/>
    <xf numFmtId="0" fontId="1" fillId="25" borderId="64" applyNumberFormat="0" applyFont="0" applyAlignment="0" applyProtection="0"/>
    <xf numFmtId="0" fontId="14" fillId="25" borderId="64" applyNumberFormat="0" applyFont="0" applyAlignment="0" applyProtection="0"/>
    <xf numFmtId="0" fontId="1" fillId="25" borderId="64" applyNumberFormat="0" applyFont="0" applyAlignment="0" applyProtection="0"/>
    <xf numFmtId="0" fontId="1" fillId="25" borderId="64" applyNumberFormat="0" applyFont="0" applyAlignment="0" applyProtection="0"/>
    <xf numFmtId="0" fontId="1" fillId="25" borderId="64" applyNumberFormat="0" applyFont="0" applyAlignment="0" applyProtection="0"/>
    <xf numFmtId="0" fontId="29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" fillId="0" borderId="0"/>
    <xf numFmtId="0" fontId="25" fillId="0" borderId="57" applyNumberFormat="0" applyFill="0" applyAlignment="0" applyProtection="0"/>
    <xf numFmtId="0" fontId="26" fillId="0" borderId="58" applyNumberFormat="0" applyFill="0" applyAlignment="0" applyProtection="0"/>
    <xf numFmtId="0" fontId="27" fillId="0" borderId="59" applyNumberFormat="0" applyFill="0" applyAlignment="0" applyProtection="0"/>
    <xf numFmtId="0" fontId="27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33" fillId="0" borderId="62" applyNumberFormat="0" applyFill="0" applyAlignment="0" applyProtection="0"/>
    <xf numFmtId="0" fontId="34" fillId="0" borderId="0" applyNumberFormat="0" applyFill="0" applyBorder="0" applyAlignment="0" applyProtection="0"/>
    <xf numFmtId="0" fontId="10" fillId="24" borderId="63" applyNumberFormat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25" borderId="64" applyNumberFormat="0" applyFont="0" applyAlignment="0" applyProtection="0"/>
    <xf numFmtId="0" fontId="1" fillId="25" borderId="64" applyNumberFormat="0" applyFont="0" applyAlignment="0" applyProtection="0"/>
    <xf numFmtId="0" fontId="1" fillId="25" borderId="64" applyNumberFormat="0" applyFont="0" applyAlignment="0" applyProtection="0"/>
    <xf numFmtId="0" fontId="1" fillId="25" borderId="64" applyNumberFormat="0" applyFont="0" applyAlignment="0" applyProtection="0"/>
    <xf numFmtId="0" fontId="1" fillId="25" borderId="64" applyNumberFormat="0" applyFont="0" applyAlignment="0" applyProtection="0"/>
    <xf numFmtId="0" fontId="1" fillId="25" borderId="6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25" borderId="64" applyNumberFormat="0" applyFont="0" applyAlignment="0" applyProtection="0"/>
    <xf numFmtId="0" fontId="1" fillId="25" borderId="64" applyNumberFormat="0" applyFont="0" applyAlignment="0" applyProtection="0"/>
    <xf numFmtId="0" fontId="1" fillId="25" borderId="64" applyNumberFormat="0" applyFont="0" applyAlignment="0" applyProtection="0"/>
    <xf numFmtId="0" fontId="1" fillId="25" borderId="64" applyNumberFormat="0" applyFont="0" applyAlignment="0" applyProtection="0"/>
    <xf numFmtId="0" fontId="1" fillId="25" borderId="64" applyNumberFormat="0" applyFont="0" applyAlignment="0" applyProtection="0"/>
    <xf numFmtId="0" fontId="1" fillId="25" borderId="6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28" fillId="0" borderId="0" applyNumberFormat="0" applyFill="0" applyBorder="0" applyAlignment="0" applyProtection="0"/>
    <xf numFmtId="0" fontId="129" fillId="0" borderId="57" applyNumberFormat="0" applyFill="0" applyAlignment="0" applyProtection="0"/>
    <xf numFmtId="0" fontId="130" fillId="0" borderId="58" applyNumberFormat="0" applyFill="0" applyAlignment="0" applyProtection="0"/>
    <xf numFmtId="0" fontId="131" fillId="0" borderId="59" applyNumberFormat="0" applyFill="0" applyAlignment="0" applyProtection="0"/>
    <xf numFmtId="0" fontId="131" fillId="0" borderId="0" applyNumberFormat="0" applyFill="0" applyBorder="0" applyAlignment="0" applyProtection="0"/>
    <xf numFmtId="0" fontId="132" fillId="19" borderId="0" applyNumberFormat="0" applyBorder="0" applyAlignment="0" applyProtection="0"/>
    <xf numFmtId="0" fontId="133" fillId="20" borderId="0" applyNumberFormat="0" applyBorder="0" applyAlignment="0" applyProtection="0"/>
    <xf numFmtId="0" fontId="134" fillId="21" borderId="0" applyNumberFormat="0" applyBorder="0" applyAlignment="0" applyProtection="0"/>
    <xf numFmtId="0" fontId="135" fillId="22" borderId="60" applyNumberFormat="0" applyAlignment="0" applyProtection="0"/>
    <xf numFmtId="0" fontId="136" fillId="23" borderId="61" applyNumberFormat="0" applyAlignment="0" applyProtection="0"/>
    <xf numFmtId="0" fontId="137" fillId="23" borderId="60" applyNumberFormat="0" applyAlignment="0" applyProtection="0"/>
    <xf numFmtId="0" fontId="138" fillId="0" borderId="62" applyNumberFormat="0" applyFill="0" applyAlignment="0" applyProtection="0"/>
    <xf numFmtId="0" fontId="37" fillId="24" borderId="63" applyNumberFormat="0" applyAlignment="0" applyProtection="0"/>
    <xf numFmtId="0" fontId="139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1" fillId="0" borderId="65" applyNumberFormat="0" applyFill="0" applyAlignment="0" applyProtection="0"/>
    <xf numFmtId="0" fontId="142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142" fillId="41" borderId="0" applyNumberFormat="0" applyBorder="0" applyAlignment="0" applyProtection="0"/>
    <xf numFmtId="0" fontId="142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142" fillId="45" borderId="0" applyNumberFormat="0" applyBorder="0" applyAlignment="0" applyProtection="0"/>
    <xf numFmtId="0" fontId="142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142" fillId="4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25" borderId="64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25" borderId="64" applyNumberFormat="0" applyFont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3" fillId="50" borderId="0" applyNumberFormat="0" applyBorder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103" fillId="50" borderId="0" applyNumberFormat="0" applyBorder="0" applyAlignment="0" applyProtection="0">
      <alignment vertical="center"/>
    </xf>
    <xf numFmtId="0" fontId="103" fillId="57" borderId="0" applyNumberFormat="0" applyBorder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9" borderId="0" applyNumberFormat="0" applyBorder="0" applyAlignment="0" applyProtection="0"/>
    <xf numFmtId="0" fontId="24" fillId="43" borderId="0" applyNumberFormat="0" applyBorder="0" applyAlignment="0" applyProtection="0"/>
    <xf numFmtId="0" fontId="24" fillId="47" borderId="0" applyNumberFormat="0" applyBorder="0" applyAlignment="0" applyProtection="0"/>
    <xf numFmtId="0" fontId="103" fillId="58" borderId="0" applyNumberFormat="0" applyBorder="0" applyAlignment="0" applyProtection="0">
      <alignment vertical="center"/>
    </xf>
    <xf numFmtId="0" fontId="103" fillId="60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8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6" borderId="0" applyNumberFormat="0" applyBorder="0" applyAlignment="0" applyProtection="0"/>
    <xf numFmtId="0" fontId="24" fillId="40" borderId="0" applyNumberFormat="0" applyBorder="0" applyAlignment="0" applyProtection="0"/>
    <xf numFmtId="0" fontId="24" fillId="44" borderId="0" applyNumberFormat="0" applyBorder="0" applyAlignment="0" applyProtection="0"/>
    <xf numFmtId="0" fontId="24" fillId="48" borderId="0" applyNumberFormat="0" applyBorder="0" applyAlignment="0" applyProtection="0"/>
    <xf numFmtId="0" fontId="104" fillId="64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1" borderId="0" applyNumberFormat="0" applyBorder="0" applyAlignment="0" applyProtection="0">
      <alignment vertical="center"/>
    </xf>
    <xf numFmtId="0" fontId="104" fillId="58" borderId="0" applyNumberFormat="0" applyBorder="0" applyAlignment="0" applyProtection="0">
      <alignment vertical="center"/>
    </xf>
    <xf numFmtId="0" fontId="104" fillId="64" borderId="0" applyNumberFormat="0" applyBorder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43" fillId="68" borderId="0" applyNumberFormat="0" applyBorder="0" applyAlignment="0" applyProtection="0"/>
    <xf numFmtId="0" fontId="43" fillId="69" borderId="0" applyNumberFormat="0" applyBorder="0" applyAlignment="0" applyProtection="0"/>
    <xf numFmtId="0" fontId="43" fillId="70" borderId="0" applyNumberFormat="0" applyBorder="0" applyAlignment="0" applyProtection="0"/>
    <xf numFmtId="0" fontId="43" fillId="66" borderId="0" applyNumberFormat="0" applyBorder="0" applyAlignment="0" applyProtection="0"/>
    <xf numFmtId="0" fontId="43" fillId="64" borderId="0" applyNumberFormat="0" applyBorder="0" applyAlignment="0" applyProtection="0"/>
    <xf numFmtId="0" fontId="43" fillId="71" borderId="0" applyNumberFormat="0" applyBorder="0" applyAlignment="0" applyProtection="0"/>
    <xf numFmtId="0" fontId="60" fillId="58" borderId="66" applyNumberFormat="0" applyAlignment="0" applyProtection="0"/>
    <xf numFmtId="0" fontId="62" fillId="58" borderId="67" applyNumberFormat="0" applyAlignment="0" applyProtection="0"/>
    <xf numFmtId="0" fontId="64" fillId="52" borderId="67" applyNumberFormat="0" applyAlignment="0" applyProtection="0"/>
    <xf numFmtId="0" fontId="65" fillId="0" borderId="71" applyNumberFormat="0" applyFill="0" applyAlignment="0" applyProtection="0"/>
    <xf numFmtId="0" fontId="66" fillId="0" borderId="0" applyNumberFormat="0" applyFill="0" applyBorder="0" applyAlignment="0" applyProtection="0"/>
    <xf numFmtId="0" fontId="67" fillId="55" borderId="0" applyNumberFormat="0" applyBorder="0" applyAlignment="0" applyProtection="0"/>
    <xf numFmtId="172" fontId="42" fillId="0" borderId="0" applyFont="0" applyFill="0" applyBorder="0" applyAlignment="0" applyProtection="0"/>
    <xf numFmtId="0" fontId="69" fillId="61" borderId="0" applyNumberFormat="0" applyBorder="0" applyAlignment="0" applyProtection="0"/>
    <xf numFmtId="0" fontId="107" fillId="0" borderId="0"/>
    <xf numFmtId="0" fontId="42" fillId="0" borderId="0"/>
    <xf numFmtId="0" fontId="42" fillId="0" borderId="0"/>
    <xf numFmtId="0" fontId="68" fillId="53" borderId="0" applyNumberFormat="0" applyBorder="0" applyAlignment="0" applyProtection="0"/>
    <xf numFmtId="0" fontId="38" fillId="0" borderId="0"/>
    <xf numFmtId="0" fontId="71" fillId="0" borderId="73" applyNumberFormat="0" applyFill="0" applyAlignment="0" applyProtection="0"/>
    <xf numFmtId="0" fontId="72" fillId="0" borderId="74" applyNumberFormat="0" applyFill="0" applyAlignment="0" applyProtection="0"/>
    <xf numFmtId="0" fontId="73" fillId="0" borderId="76" applyNumberFormat="0" applyFill="0" applyAlignment="0" applyProtection="0"/>
    <xf numFmtId="0" fontId="73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3" fillId="0" borderId="68" applyNumberFormat="0" applyFill="0" applyAlignment="0" applyProtection="0"/>
    <xf numFmtId="0" fontId="61" fillId="0" borderId="0" applyNumberFormat="0" applyFill="0" applyBorder="0" applyAlignment="0" applyProtection="0"/>
    <xf numFmtId="0" fontId="74" fillId="72" borderId="69" applyNumberFormat="0" applyAlignment="0" applyProtection="0"/>
    <xf numFmtId="0" fontId="24" fillId="25" borderId="64" applyNumberFormat="0" applyFont="0" applyAlignment="0" applyProtection="0"/>
    <xf numFmtId="0" fontId="24" fillId="0" borderId="0"/>
    <xf numFmtId="0" fontId="107" fillId="0" borderId="0"/>
    <xf numFmtId="0" fontId="107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</cellStyleXfs>
  <cellXfs count="281"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9" xfId="0" applyBorder="1">
      <alignment vertical="center"/>
    </xf>
    <xf numFmtId="0" fontId="0" fillId="0" borderId="16" xfId="0" applyBorder="1">
      <alignment vertical="center"/>
    </xf>
    <xf numFmtId="0" fontId="0" fillId="4" borderId="16" xfId="0" applyFill="1" applyBorder="1">
      <alignment vertical="center"/>
    </xf>
    <xf numFmtId="0" fontId="0" fillId="5" borderId="16" xfId="0" applyFill="1" applyBorder="1">
      <alignment vertical="center"/>
    </xf>
    <xf numFmtId="0" fontId="0" fillId="6" borderId="16" xfId="0" applyFill="1" applyBorder="1">
      <alignment vertical="center"/>
    </xf>
    <xf numFmtId="0" fontId="0" fillId="7" borderId="16" xfId="0" applyFill="1" applyBorder="1">
      <alignment vertical="center"/>
    </xf>
    <xf numFmtId="0" fontId="9" fillId="10" borderId="16" xfId="0" applyFont="1" applyFill="1" applyBorder="1" applyAlignment="1">
      <alignment horizontal="center" vertical="center"/>
    </xf>
    <xf numFmtId="0" fontId="9" fillId="9" borderId="16" xfId="0" applyFont="1" applyFill="1" applyBorder="1" applyAlignment="1">
      <alignment horizontal="center" vertical="center"/>
    </xf>
    <xf numFmtId="0" fontId="9" fillId="8" borderId="16" xfId="0" applyFont="1" applyFill="1" applyBorder="1" applyAlignment="1">
      <alignment horizontal="center" vertical="center"/>
    </xf>
    <xf numFmtId="0" fontId="9" fillId="11" borderId="16" xfId="0" applyFont="1" applyFill="1" applyBorder="1" applyAlignment="1">
      <alignment horizontal="center" vertical="center"/>
    </xf>
    <xf numFmtId="0" fontId="0" fillId="3" borderId="16" xfId="0" applyFill="1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3" borderId="20" xfId="0" applyFill="1" applyBorder="1">
      <alignment vertical="center"/>
    </xf>
    <xf numFmtId="0" fontId="0" fillId="5" borderId="20" xfId="0" applyFill="1" applyBorder="1">
      <alignment vertical="center"/>
    </xf>
    <xf numFmtId="0" fontId="0" fillId="6" borderId="20" xfId="0" applyFill="1" applyBorder="1">
      <alignment vertical="center"/>
    </xf>
    <xf numFmtId="0" fontId="0" fillId="7" borderId="20" xfId="0" applyFill="1" applyBorder="1">
      <alignment vertical="center"/>
    </xf>
    <xf numFmtId="0" fontId="9" fillId="12" borderId="21" xfId="0" applyFont="1" applyFill="1" applyBorder="1">
      <alignment vertical="center"/>
    </xf>
    <xf numFmtId="0" fontId="9" fillId="9" borderId="11" xfId="0" applyFont="1" applyFill="1" applyBorder="1" applyAlignment="1">
      <alignment horizontal="center" vertical="center"/>
    </xf>
    <xf numFmtId="0" fontId="9" fillId="12" borderId="22" xfId="0" applyFont="1" applyFill="1" applyBorder="1">
      <alignment vertical="center"/>
    </xf>
    <xf numFmtId="0" fontId="9" fillId="11" borderId="11" xfId="0" applyFont="1" applyFill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9" fillId="0" borderId="10" xfId="0" applyFont="1" applyBorder="1">
      <alignment vertical="center"/>
    </xf>
    <xf numFmtId="0" fontId="0" fillId="3" borderId="29" xfId="0" applyFill="1" applyBorder="1">
      <alignment vertical="center"/>
    </xf>
    <xf numFmtId="0" fontId="0" fillId="3" borderId="30" xfId="0" applyFill="1" applyBorder="1">
      <alignment vertical="center"/>
    </xf>
    <xf numFmtId="0" fontId="0" fillId="4" borderId="30" xfId="0" applyFill="1" applyBorder="1">
      <alignment vertical="center"/>
    </xf>
    <xf numFmtId="0" fontId="0" fillId="3" borderId="4" xfId="0" applyFill="1" applyBorder="1">
      <alignment vertical="center"/>
    </xf>
    <xf numFmtId="0" fontId="0" fillId="4" borderId="5" xfId="0" applyFill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7" xfId="0" applyFill="1" applyBorder="1">
      <alignment vertical="center"/>
    </xf>
    <xf numFmtId="0" fontId="0" fillId="3" borderId="18" xfId="0" applyFill="1" applyBorder="1">
      <alignment vertical="center"/>
    </xf>
    <xf numFmtId="0" fontId="0" fillId="4" borderId="18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0" borderId="22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10" fillId="14" borderId="35" xfId="0" applyFont="1" applyFill="1" applyBorder="1">
      <alignment vertical="center"/>
    </xf>
    <xf numFmtId="0" fontId="10" fillId="2" borderId="36" xfId="0" applyFont="1" applyFill="1" applyBorder="1" applyAlignment="1">
      <alignment horizontal="center" vertical="center"/>
    </xf>
    <xf numFmtId="0" fontId="10" fillId="13" borderId="37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" fillId="16" borderId="16" xfId="0" applyFont="1" applyFill="1" applyBorder="1" applyAlignment="1">
      <alignment horizontal="center" vertical="center"/>
    </xf>
    <xf numFmtId="0" fontId="0" fillId="3" borderId="5" xfId="0" applyFill="1" applyBorder="1">
      <alignment vertical="center"/>
    </xf>
    <xf numFmtId="0" fontId="0" fillId="7" borderId="17" xfId="0" applyFill="1" applyBorder="1">
      <alignment vertical="center"/>
    </xf>
    <xf numFmtId="0" fontId="0" fillId="7" borderId="18" xfId="0" applyFill="1" applyBorder="1">
      <alignment vertical="center"/>
    </xf>
    <xf numFmtId="0" fontId="9" fillId="0" borderId="11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0" fillId="9" borderId="5" xfId="0" applyFill="1" applyBorder="1">
      <alignment vertical="center"/>
    </xf>
    <xf numFmtId="0" fontId="0" fillId="9" borderId="16" xfId="0" applyFill="1" applyBorder="1">
      <alignment vertical="center"/>
    </xf>
    <xf numFmtId="0" fontId="0" fillId="9" borderId="11" xfId="0" applyFill="1" applyBorder="1">
      <alignment vertical="center"/>
    </xf>
    <xf numFmtId="0" fontId="0" fillId="9" borderId="39" xfId="0" applyFill="1" applyBorder="1">
      <alignment vertical="center"/>
    </xf>
    <xf numFmtId="0" fontId="0" fillId="9" borderId="31" xfId="0" applyFill="1" applyBorder="1">
      <alignment vertical="center"/>
    </xf>
    <xf numFmtId="0" fontId="0" fillId="9" borderId="12" xfId="0" applyFill="1" applyBorder="1">
      <alignment vertical="center"/>
    </xf>
    <xf numFmtId="0" fontId="10" fillId="13" borderId="40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13" borderId="33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0" fillId="6" borderId="17" xfId="0" applyFill="1" applyBorder="1">
      <alignment vertical="center"/>
    </xf>
    <xf numFmtId="0" fontId="0" fillId="6" borderId="18" xfId="0" applyFill="1" applyBorder="1">
      <alignment vertical="center"/>
    </xf>
    <xf numFmtId="0" fontId="0" fillId="6" borderId="10" xfId="0" applyFill="1" applyBorder="1">
      <alignment vertical="center"/>
    </xf>
    <xf numFmtId="0" fontId="0" fillId="6" borderId="11" xfId="0" applyFill="1" applyBorder="1">
      <alignment vertical="center"/>
    </xf>
    <xf numFmtId="1" fontId="0" fillId="3" borderId="16" xfId="0" applyNumberFormat="1" applyFill="1" applyBorder="1">
      <alignment vertical="center"/>
    </xf>
    <xf numFmtId="1" fontId="0" fillId="5" borderId="16" xfId="0" applyNumberFormat="1" applyFill="1" applyBorder="1">
      <alignment vertical="center"/>
    </xf>
    <xf numFmtId="1" fontId="0" fillId="0" borderId="16" xfId="0" applyNumberFormat="1" applyBorder="1">
      <alignment vertical="center"/>
    </xf>
    <xf numFmtId="1" fontId="0" fillId="6" borderId="16" xfId="0" applyNumberFormat="1" applyFill="1" applyBorder="1">
      <alignment vertical="center"/>
    </xf>
    <xf numFmtId="1" fontId="0" fillId="7" borderId="16" xfId="0" applyNumberFormat="1" applyFill="1" applyBorder="1">
      <alignment vertical="center"/>
    </xf>
    <xf numFmtId="1" fontId="0" fillId="3" borderId="30" xfId="0" applyNumberFormat="1" applyFill="1" applyBorder="1">
      <alignment vertical="center"/>
    </xf>
    <xf numFmtId="1" fontId="9" fillId="0" borderId="21" xfId="0" applyNumberFormat="1" applyFont="1" applyBorder="1">
      <alignment vertical="center"/>
    </xf>
    <xf numFmtId="1" fontId="9" fillId="0" borderId="31" xfId="0" applyNumberFormat="1" applyFont="1" applyBorder="1">
      <alignment vertical="center"/>
    </xf>
    <xf numFmtId="1" fontId="9" fillId="0" borderId="32" xfId="0" applyNumberFormat="1" applyFont="1" applyBorder="1">
      <alignment vertical="center"/>
    </xf>
    <xf numFmtId="1" fontId="0" fillId="6" borderId="18" xfId="0" applyNumberFormat="1" applyFill="1" applyBorder="1">
      <alignment vertical="center"/>
    </xf>
    <xf numFmtId="1" fontId="0" fillId="6" borderId="11" xfId="0" applyNumberFormat="1" applyFill="1" applyBorder="1">
      <alignment vertical="center"/>
    </xf>
    <xf numFmtId="1" fontId="9" fillId="0" borderId="22" xfId="0" applyNumberFormat="1" applyFont="1" applyBorder="1">
      <alignment vertical="center"/>
    </xf>
    <xf numFmtId="1" fontId="9" fillId="0" borderId="38" xfId="0" applyNumberFormat="1" applyFont="1" applyBorder="1">
      <alignment vertical="center"/>
    </xf>
    <xf numFmtId="1" fontId="0" fillId="7" borderId="18" xfId="0" applyNumberFormat="1" applyFill="1" applyBorder="1">
      <alignment vertical="center"/>
    </xf>
    <xf numFmtId="1" fontId="6" fillId="8" borderId="22" xfId="0" applyNumberFormat="1" applyFont="1" applyFill="1" applyBorder="1" applyAlignment="1">
      <alignment horizontal="center" vertical="center"/>
    </xf>
    <xf numFmtId="165" fontId="14" fillId="0" borderId="43" xfId="0" applyNumberFormat="1" applyFont="1" applyBorder="1" applyAlignment="1">
      <alignment horizontal="center"/>
    </xf>
    <xf numFmtId="165" fontId="14" fillId="0" borderId="16" xfId="0" applyNumberFormat="1" applyFont="1" applyBorder="1" applyAlignment="1">
      <alignment horizontal="center"/>
    </xf>
    <xf numFmtId="165" fontId="14" fillId="0" borderId="18" xfId="0" applyNumberFormat="1" applyFont="1" applyBorder="1" applyAlignment="1">
      <alignment horizontal="center"/>
    </xf>
    <xf numFmtId="165" fontId="14" fillId="0" borderId="11" xfId="0" applyNumberFormat="1" applyFont="1" applyBorder="1" applyAlignment="1">
      <alignment horizontal="center"/>
    </xf>
    <xf numFmtId="165" fontId="14" fillId="0" borderId="46" xfId="0" applyNumberFormat="1" applyFont="1" applyBorder="1" applyAlignment="1">
      <alignment horizontal="center"/>
    </xf>
    <xf numFmtId="165" fontId="14" fillId="0" borderId="47" xfId="0" applyNumberFormat="1" applyFont="1" applyBorder="1" applyAlignment="1">
      <alignment horizontal="center"/>
    </xf>
    <xf numFmtId="1" fontId="15" fillId="17" borderId="22" xfId="0" applyNumberFormat="1" applyFont="1" applyFill="1" applyBorder="1" applyAlignment="1">
      <alignment horizontal="center" vertical="center"/>
    </xf>
    <xf numFmtId="1" fontId="6" fillId="18" borderId="11" xfId="0" applyNumberFormat="1" applyFont="1" applyFill="1" applyBorder="1" applyAlignment="1">
      <alignment horizontal="center" vertical="center"/>
    </xf>
    <xf numFmtId="0" fontId="0" fillId="8" borderId="4" xfId="0" applyFill="1" applyBorder="1">
      <alignment vertical="center"/>
    </xf>
    <xf numFmtId="1" fontId="0" fillId="8" borderId="5" xfId="0" applyNumberFormat="1" applyFill="1" applyBorder="1">
      <alignment vertical="center"/>
    </xf>
    <xf numFmtId="0" fontId="0" fillId="8" borderId="5" xfId="0" applyFill="1" applyBorder="1">
      <alignment vertical="center"/>
    </xf>
    <xf numFmtId="165" fontId="14" fillId="0" borderId="48" xfId="0" applyNumberFormat="1" applyFont="1" applyBorder="1" applyAlignment="1">
      <alignment horizontal="center"/>
    </xf>
    <xf numFmtId="1" fontId="0" fillId="3" borderId="18" xfId="0" applyNumberFormat="1" applyFill="1" applyBorder="1">
      <alignment vertical="center"/>
    </xf>
    <xf numFmtId="0" fontId="0" fillId="8" borderId="10" xfId="0" applyFill="1" applyBorder="1">
      <alignment vertical="center"/>
    </xf>
    <xf numFmtId="1" fontId="0" fillId="8" borderId="11" xfId="0" applyNumberFormat="1" applyFill="1" applyBorder="1">
      <alignment vertical="center"/>
    </xf>
    <xf numFmtId="0" fontId="0" fillId="8" borderId="11" xfId="0" applyFill="1" applyBorder="1">
      <alignment vertical="center"/>
    </xf>
    <xf numFmtId="1" fontId="9" fillId="0" borderId="6" xfId="0" applyNumberFormat="1" applyFont="1" applyBorder="1">
      <alignment vertical="center"/>
    </xf>
    <xf numFmtId="165" fontId="14" fillId="0" borderId="5" xfId="0" applyNumberFormat="1" applyFont="1" applyBorder="1" applyAlignment="1">
      <alignment horizont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166" fontId="18" fillId="0" borderId="0" xfId="0" applyNumberFormat="1" applyFont="1">
      <alignment vertical="center"/>
    </xf>
    <xf numFmtId="0" fontId="0" fillId="0" borderId="0" xfId="0" applyAlignment="1"/>
    <xf numFmtId="0" fontId="18" fillId="0" borderId="50" xfId="0" applyFont="1" applyBorder="1">
      <alignment vertical="center"/>
    </xf>
    <xf numFmtId="0" fontId="18" fillId="0" borderId="52" xfId="0" applyFont="1" applyBorder="1">
      <alignment vertical="center"/>
    </xf>
    <xf numFmtId="0" fontId="0" fillId="15" borderId="16" xfId="0" applyFill="1" applyBorder="1" applyAlignment="1"/>
    <xf numFmtId="0" fontId="21" fillId="15" borderId="16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left" vertical="center"/>
    </xf>
    <xf numFmtId="0" fontId="18" fillId="0" borderId="50" xfId="0" applyFont="1" applyBorder="1" applyAlignment="1">
      <alignment horizontal="left"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vertical="center" textRotation="90" wrapText="1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9" fillId="9" borderId="5" xfId="0" applyFont="1" applyFill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9" fillId="12" borderId="6" xfId="0" applyFont="1" applyFill="1" applyBorder="1">
      <alignment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0" fillId="7" borderId="29" xfId="0" applyFill="1" applyBorder="1">
      <alignment vertical="center"/>
    </xf>
    <xf numFmtId="1" fontId="0" fillId="7" borderId="30" xfId="0" applyNumberFormat="1" applyFill="1" applyBorder="1">
      <alignment vertical="center"/>
    </xf>
    <xf numFmtId="0" fontId="0" fillId="7" borderId="30" xfId="0" applyFill="1" applyBorder="1">
      <alignment vertical="center"/>
    </xf>
    <xf numFmtId="165" fontId="14" fillId="0" borderId="51" xfId="0" applyNumberFormat="1" applyFont="1" applyBorder="1" applyAlignment="1">
      <alignment horizontal="center"/>
    </xf>
    <xf numFmtId="0" fontId="8" fillId="2" borderId="56" xfId="0" applyFont="1" applyFill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1" fontId="0" fillId="3" borderId="21" xfId="0" applyNumberFormat="1" applyFill="1" applyBorder="1" applyAlignment="1">
      <alignment horizontal="center" vertical="center"/>
    </xf>
    <xf numFmtId="1" fontId="23" fillId="0" borderId="56" xfId="0" applyNumberFormat="1" applyFont="1" applyBorder="1" applyAlignment="1">
      <alignment horizontal="center" vertical="center"/>
    </xf>
    <xf numFmtId="1" fontId="23" fillId="0" borderId="54" xfId="0" applyNumberFormat="1" applyFont="1" applyBorder="1" applyAlignment="1">
      <alignment horizontal="center" vertical="center"/>
    </xf>
    <xf numFmtId="1" fontId="23" fillId="0" borderId="55" xfId="0" applyNumberFormat="1" applyFont="1" applyBorder="1" applyAlignment="1">
      <alignment horizontal="center" vertical="center"/>
    </xf>
    <xf numFmtId="1" fontId="0" fillId="0" borderId="21" xfId="0" applyNumberFormat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1" fontId="0" fillId="6" borderId="21" xfId="0" applyNumberForma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" fontId="0" fillId="7" borderId="21" xfId="0" applyNumberFormat="1" applyFill="1" applyBorder="1" applyAlignment="1">
      <alignment horizontal="center" vertical="center"/>
    </xf>
    <xf numFmtId="1" fontId="0" fillId="7" borderId="22" xfId="0" applyNumberFormat="1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1" fontId="0" fillId="7" borderId="19" xfId="0" applyNumberFormat="1" applyFill="1" applyBorder="1" applyAlignment="1">
      <alignment horizontal="center" vertical="center"/>
    </xf>
    <xf numFmtId="1" fontId="0" fillId="3" borderId="22" xfId="0" applyNumberForma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15" borderId="18" xfId="0" applyFont="1" applyFill="1" applyBorder="1" applyAlignment="1">
      <alignment horizontal="center" vertical="center"/>
    </xf>
    <xf numFmtId="0" fontId="6" fillId="15" borderId="23" xfId="0" applyFont="1" applyFill="1" applyBorder="1" applyAlignment="1">
      <alignment horizontal="center" vertical="center"/>
    </xf>
    <xf numFmtId="164" fontId="6" fillId="15" borderId="18" xfId="0" applyNumberFormat="1" applyFont="1" applyFill="1" applyBorder="1" applyAlignment="1">
      <alignment horizontal="center" vertical="center"/>
    </xf>
    <xf numFmtId="164" fontId="6" fillId="15" borderId="19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64" fontId="6" fillId="15" borderId="11" xfId="0" applyNumberFormat="1" applyFont="1" applyFill="1" applyBorder="1" applyAlignment="1">
      <alignment horizontal="center" vertical="center"/>
    </xf>
    <xf numFmtId="164" fontId="6" fillId="15" borderId="22" xfId="0" applyNumberFormat="1" applyFont="1" applyFill="1" applyBorder="1" applyAlignment="1">
      <alignment horizontal="center" vertical="center"/>
    </xf>
    <xf numFmtId="164" fontId="6" fillId="15" borderId="14" xfId="0" applyNumberFormat="1" applyFont="1" applyFill="1" applyBorder="1" applyAlignment="1">
      <alignment horizontal="center" vertical="center"/>
    </xf>
    <xf numFmtId="164" fontId="6" fillId="15" borderId="15" xfId="0" applyNumberFormat="1" applyFont="1" applyFill="1" applyBorder="1" applyAlignment="1">
      <alignment horizontal="center" vertical="center"/>
    </xf>
    <xf numFmtId="164" fontId="6" fillId="15" borderId="9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14" fontId="6" fillId="15" borderId="11" xfId="0" applyNumberFormat="1" applyFont="1" applyFill="1" applyBorder="1" applyAlignment="1">
      <alignment horizontal="center" vertical="center"/>
    </xf>
    <xf numFmtId="14" fontId="6" fillId="15" borderId="12" xfId="0" applyNumberFormat="1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15" borderId="44" xfId="0" applyFont="1" applyFill="1" applyBorder="1" applyAlignment="1">
      <alignment horizontal="center" vertical="center"/>
    </xf>
    <xf numFmtId="0" fontId="6" fillId="15" borderId="45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15" borderId="11" xfId="0" applyFont="1" applyFill="1" applyBorder="1" applyAlignment="1">
      <alignment horizontal="center" vertical="center"/>
    </xf>
    <xf numFmtId="0" fontId="6" fillId="15" borderId="1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" fontId="0" fillId="7" borderId="6" xfId="0" applyNumberForma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1" fillId="0" borderId="14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left" vertical="top" wrapText="1"/>
    </xf>
    <xf numFmtId="0" fontId="11" fillId="0" borderId="28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right" vertical="center" wrapText="1"/>
    </xf>
    <xf numFmtId="0" fontId="0" fillId="0" borderId="15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1" fontId="23" fillId="0" borderId="53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18" fillId="0" borderId="32" xfId="0" applyFont="1" applyBorder="1" applyAlignment="1">
      <alignment horizontal="left" vertical="center"/>
    </xf>
    <xf numFmtId="0" fontId="18" fillId="0" borderId="50" xfId="0" applyFont="1" applyBorder="1" applyAlignment="1">
      <alignment horizontal="left" vertical="center"/>
    </xf>
    <xf numFmtId="0" fontId="19" fillId="0" borderId="50" xfId="0" applyFont="1" applyBorder="1" applyAlignment="1">
      <alignment horizontal="left" vertical="center"/>
    </xf>
    <xf numFmtId="0" fontId="19" fillId="0" borderId="51" xfId="0" applyFont="1" applyBorder="1" applyAlignment="1">
      <alignment horizontal="left" vertical="center"/>
    </xf>
    <xf numFmtId="0" fontId="18" fillId="0" borderId="39" xfId="0" applyFont="1" applyBorder="1" applyAlignment="1">
      <alignment horizontal="left" vertical="center"/>
    </xf>
    <xf numFmtId="0" fontId="18" fillId="0" borderId="52" xfId="0" applyFont="1" applyBorder="1" applyAlignment="1">
      <alignment horizontal="left" vertical="center"/>
    </xf>
    <xf numFmtId="0" fontId="19" fillId="0" borderId="52" xfId="0" applyFont="1" applyBorder="1" applyAlignment="1">
      <alignment horizontal="left" vertical="center"/>
    </xf>
    <xf numFmtId="14" fontId="19" fillId="0" borderId="52" xfId="0" applyNumberFormat="1" applyFont="1" applyBorder="1" applyAlignment="1">
      <alignment horizontal="left" vertical="center"/>
    </xf>
    <xf numFmtId="14" fontId="19" fillId="0" borderId="48" xfId="0" applyNumberFormat="1" applyFont="1" applyBorder="1" applyAlignment="1">
      <alignment horizontal="left" vertical="center"/>
    </xf>
    <xf numFmtId="0" fontId="21" fillId="0" borderId="32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12" fillId="9" borderId="16" xfId="0" applyFont="1" applyFill="1" applyBorder="1" applyAlignment="1">
      <alignment horizontal="center"/>
    </xf>
    <xf numFmtId="0" fontId="20" fillId="9" borderId="16" xfId="0" applyFont="1" applyFill="1" applyBorder="1" applyAlignment="1">
      <alignment horizontal="center" vertical="center" wrapText="1"/>
    </xf>
    <xf numFmtId="0" fontId="0" fillId="15" borderId="16" xfId="0" applyFill="1" applyBorder="1" applyAlignment="1">
      <alignment horizontal="center"/>
    </xf>
    <xf numFmtId="0" fontId="0" fillId="15" borderId="31" xfId="0" applyFill="1" applyBorder="1" applyAlignment="1">
      <alignment horizontal="center"/>
    </xf>
    <xf numFmtId="0" fontId="0" fillId="15" borderId="43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21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</cellXfs>
  <cellStyles count="3865">
    <cellStyle name="20 % - Akzent1 10" xfId="2" xr:uid="{78F98923-5A46-4A36-9017-271FBD20C5E1}"/>
    <cellStyle name="20 % - Akzent1 10 2" xfId="3" xr:uid="{FEC8F635-30B9-4DD7-94AD-4E8DC4D0E947}"/>
    <cellStyle name="20 % - Akzent1 11" xfId="4" xr:uid="{52FB9BA3-7A7C-43C4-A143-CF128B7942C0}"/>
    <cellStyle name="20 % - Akzent1 12" xfId="5" xr:uid="{A5A5B42E-B59C-430B-BD5D-5488EA5571A4}"/>
    <cellStyle name="20 % - Akzent1 13" xfId="6" xr:uid="{E1645354-16EB-42D6-8B48-2A51B9A608EB}"/>
    <cellStyle name="20 % - Akzent1 14" xfId="7" xr:uid="{49397AEC-67B2-44C8-906E-9A0DFA615751}"/>
    <cellStyle name="20 % - Akzent1 15" xfId="8" xr:uid="{92DCDE17-76CF-4118-94AD-32B625F67690}"/>
    <cellStyle name="20 % - Akzent1 16" xfId="9" xr:uid="{0CB6BC99-528B-4742-8D46-52F897676ECB}"/>
    <cellStyle name="20 % - Akzent1 17" xfId="10" xr:uid="{50D05484-BC4E-4AE3-A8E2-9C54B7968433}"/>
    <cellStyle name="20 % - Akzent1 18" xfId="11" xr:uid="{E220B9FD-7C54-4611-807E-5B4821C62CA2}"/>
    <cellStyle name="20 % - Akzent1 19" xfId="12" xr:uid="{BDF77544-3E69-4814-A163-D4E754086964}"/>
    <cellStyle name="20 % - Akzent1 2" xfId="13" xr:uid="{1A4F5C68-2EB9-4FE5-8F3A-87F28933E533}"/>
    <cellStyle name="20 % - Akzent1 2 2" xfId="14" xr:uid="{3A127782-296D-4B2F-95E1-6DF9A2ADDB67}"/>
    <cellStyle name="20 % - Akzent1 2 2 2" xfId="15" xr:uid="{FA04B97E-FFA5-47AC-A27B-804C6FB33C64}"/>
    <cellStyle name="20 % - Akzent1 2 2 3" xfId="16" xr:uid="{6520002F-49CE-42A7-872F-961303C5447B}"/>
    <cellStyle name="20 % - Akzent1 2 2 4" xfId="3490" xr:uid="{49D50378-D563-47FE-BE84-604DDD215118}"/>
    <cellStyle name="20 % - Akzent1 2 3" xfId="17" xr:uid="{712146D6-FE43-413C-B22F-178BC817AD95}"/>
    <cellStyle name="20 % - Akzent1 2 3 2" xfId="18" xr:uid="{2EE8C98E-82F8-426A-B039-59CCA74521C9}"/>
    <cellStyle name="20 % - Akzent1 2 3 3" xfId="19" xr:uid="{D84102AD-B10B-4457-8C62-81310633C0E7}"/>
    <cellStyle name="20 % - Akzent1 2 3 4" xfId="3389" xr:uid="{DD1A22DD-E68A-40D8-9F16-115C47B120B7}"/>
    <cellStyle name="20 % - Akzent1 2 4" xfId="20" xr:uid="{83815FC0-0165-4BF5-A181-B514C28F7A81}"/>
    <cellStyle name="20 % - Akzent1 2 5" xfId="21" xr:uid="{556C50D3-3EF2-4B93-8F71-BBC55BB4F013}"/>
    <cellStyle name="20 % - Akzent1 2 6" xfId="3249" xr:uid="{31A3F85C-13A2-4BC8-ADA8-2D3687DAF610}"/>
    <cellStyle name="20 % - Akzent1 2 7" xfId="3711" xr:uid="{D2E72867-94E7-4A1F-8DFD-CA2E05513CAF}"/>
    <cellStyle name="20 % - Akzent1 2_AJ001456 SPREADER BARS 30cm 본작업사양서 rev5(2014.11.06)--작업중" xfId="22" xr:uid="{73E3A402-1299-4EE1-8025-C39C7FD2DDD1}"/>
    <cellStyle name="20 % - Akzent1 20" xfId="23" xr:uid="{0E514313-2009-4754-A4BD-688FD2AC27D8}"/>
    <cellStyle name="20 % - Akzent1 21" xfId="24" xr:uid="{36921503-4A32-4A82-B818-CBCA86F5B733}"/>
    <cellStyle name="20 % - Akzent1 22" xfId="25" xr:uid="{F5CC60D8-0ED0-4C0B-B5B6-BBFD3FC3C340}"/>
    <cellStyle name="20 % - Akzent1 23" xfId="26" xr:uid="{92DF22FE-709A-4D06-AC69-56DF47B5B581}"/>
    <cellStyle name="20 % - Akzent1 24" xfId="27" xr:uid="{504BDB0A-EE6E-4B89-9AA5-F92D7328DE32}"/>
    <cellStyle name="20 % - Akzent1 25" xfId="28" xr:uid="{72673A6D-7053-4F07-BE47-F7CB280DBADF}"/>
    <cellStyle name="20 % - Akzent1 26" xfId="3617" xr:uid="{DB2039C6-B844-462F-9DAD-263FE1FC2265}"/>
    <cellStyle name="20 % - Akzent1 3" xfId="29" xr:uid="{C2DE364C-70B6-40B1-946E-70F0F1DEFFC1}"/>
    <cellStyle name="20 % - Akzent1 3 2" xfId="30" xr:uid="{E1C026F1-CDBA-435C-8F4D-AC76C19299CA}"/>
    <cellStyle name="20 % - Akzent1 3 2 2" xfId="31" xr:uid="{FEAF968A-9266-4DC9-B1EF-E07684A76CF3}"/>
    <cellStyle name="20 % - Akzent1 3 2 3" xfId="32" xr:uid="{AF1AA391-C227-47F3-B08E-F4C08E050B35}"/>
    <cellStyle name="20 % - Akzent1 3 2 4" xfId="3491" xr:uid="{480E4F7C-2E91-4A02-ABB8-91E17DA6DFB9}"/>
    <cellStyle name="20 % - Akzent1 3 3" xfId="33" xr:uid="{EDB78B91-7B96-43CD-B9E9-B45974E9B63E}"/>
    <cellStyle name="20 % - Akzent1 3 3 2" xfId="34" xr:uid="{C323FE85-86E6-4595-BE91-48837CECC50F}"/>
    <cellStyle name="20 % - Akzent1 3 3 3" xfId="35" xr:uid="{DA647740-4BC9-428C-BCCC-F7C7FAFA3491}"/>
    <cellStyle name="20 % - Akzent1 3 3 4" xfId="3390" xr:uid="{BAEED639-6C40-44E6-88D4-2E1AFA46CD07}"/>
    <cellStyle name="20 % - Akzent1 3 4" xfId="36" xr:uid="{34230DAA-A3A3-43DC-8717-451219533DEC}"/>
    <cellStyle name="20 % - Akzent1 3 5" xfId="37" xr:uid="{4B05D6CE-FB2D-4D48-B3D7-291951FEDA28}"/>
    <cellStyle name="20 % - Akzent1 3 6" xfId="3250" xr:uid="{50198B10-0943-46FB-96D2-EFB4D8A190DF}"/>
    <cellStyle name="20 % - Akzent1 3_AJ001456 SPREADER BARS 30cm 본작업사양서 rev5(2014.11.06)--작업중" xfId="38" xr:uid="{C18FE853-9DA0-4283-A39D-9463EA615D31}"/>
    <cellStyle name="20 % - Akzent1 4" xfId="39" xr:uid="{7E3160D1-C52A-4DF6-BFC9-CDCDC04909BC}"/>
    <cellStyle name="20 % - Akzent1 4 2" xfId="40" xr:uid="{DE078157-8249-4BC4-83CE-B4590885ED1F}"/>
    <cellStyle name="20 % - Akzent1 4 2 2" xfId="41" xr:uid="{36C42C27-69B9-4422-8B84-C22F22FA3FBC}"/>
    <cellStyle name="20 % - Akzent1 4 2 3" xfId="42" xr:uid="{F2F90C85-C74A-4ED6-B15C-43ADEDD54240}"/>
    <cellStyle name="20 % - Akzent1 4 2 4" xfId="3492" xr:uid="{9FE320A8-3CBB-4C75-B24F-0146924810EE}"/>
    <cellStyle name="20 % - Akzent1 4 3" xfId="43" xr:uid="{5A17D658-3946-4279-BD46-E2360B302283}"/>
    <cellStyle name="20 % - Akzent1 4 3 2" xfId="44" xr:uid="{1141E8CF-40E8-491B-A2EA-C846F30A31A1}"/>
    <cellStyle name="20 % - Akzent1 4 3 3" xfId="45" xr:uid="{C778B6F1-CDE0-4DA3-9784-7CCAA89DA657}"/>
    <cellStyle name="20 % - Akzent1 4 3 4" xfId="3391" xr:uid="{B1AD335E-509E-4858-9DEF-B68F67DF98C9}"/>
    <cellStyle name="20 % - Akzent1 4 4" xfId="46" xr:uid="{CED2B634-C589-43F3-9F4C-E204E53537CF}"/>
    <cellStyle name="20 % - Akzent1 4 5" xfId="47" xr:uid="{C1C335BB-29CD-4F82-AD78-D69FBD58C384}"/>
    <cellStyle name="20 % - Akzent1 4 6" xfId="3251" xr:uid="{261F8567-6652-401A-875B-9915B20A28B3}"/>
    <cellStyle name="20 % - Akzent1 4_AJ001456 SPREADER BARS 30cm 본작업사양서 rev5(2014.11.06)--작업중" xfId="48" xr:uid="{BFE936DC-FF48-4B3C-B313-464DF9758EE3}"/>
    <cellStyle name="20 % - Akzent1 5" xfId="49" xr:uid="{C106BBC6-9391-4A01-9FB1-D81182CF8D75}"/>
    <cellStyle name="20 % - Akzent1 5 2" xfId="50" xr:uid="{699E672C-25F9-4D0B-B95F-036082C1A4B3}"/>
    <cellStyle name="20 % - Akzent1 5 2 2" xfId="51" xr:uid="{160A8836-280D-4E80-A815-29A7072B79A9}"/>
    <cellStyle name="20 % - Akzent1 5 2 3" xfId="52" xr:uid="{159216F6-6810-4182-AC06-9AC4D0785DF6}"/>
    <cellStyle name="20 % - Akzent1 5 2 4" xfId="3493" xr:uid="{B32BCE92-F675-42DB-93F3-EEBAC100B65E}"/>
    <cellStyle name="20 % - Akzent1 5 3" xfId="53" xr:uid="{BD9131AD-853E-48BE-AF84-23A5E9FB9C60}"/>
    <cellStyle name="20 % - Akzent1 5 3 2" xfId="54" xr:uid="{02530114-BCD4-4119-8A3D-0F94057A5EC9}"/>
    <cellStyle name="20 % - Akzent1 5 3 3" xfId="55" xr:uid="{C2B443EE-5118-409D-826E-666896BBDA01}"/>
    <cellStyle name="20 % - Akzent1 5 3 4" xfId="3392" xr:uid="{33D7DE3E-758F-4295-B493-F15615598CF7}"/>
    <cellStyle name="20 % - Akzent1 5 4" xfId="56" xr:uid="{0371A776-BEDE-4028-A1BE-9C686237695D}"/>
    <cellStyle name="20 % - Akzent1 5 5" xfId="57" xr:uid="{2BCD74AA-4602-491D-AEB7-C47C881E5EEF}"/>
    <cellStyle name="20 % - Akzent1 5 6" xfId="3252" xr:uid="{18DA8E99-1DBD-4D93-A93D-405BCDF24BDB}"/>
    <cellStyle name="20 % - Akzent1 5_AJ001456 SPREADER BARS 30cm 본작업사양서 rev5(2014.11.06)--작업중" xfId="58" xr:uid="{FF171EAA-229A-4728-857C-F22EEB85424B}"/>
    <cellStyle name="20 % - Akzent1 6" xfId="59" xr:uid="{1D1323BB-7669-4769-A409-426CDB994206}"/>
    <cellStyle name="20 % - Akzent1 6 2" xfId="60" xr:uid="{608F626C-A728-4984-96AA-6DAA0A8A0176}"/>
    <cellStyle name="20 % - Akzent1 6 2 2" xfId="61" xr:uid="{7A98F100-75D4-4207-A3E7-2884AA8275F4}"/>
    <cellStyle name="20 % - Akzent1 6 2 3" xfId="62" xr:uid="{6E4E7816-B9F9-4037-8E34-42BFDDD3FB25}"/>
    <cellStyle name="20 % - Akzent1 6 2 4" xfId="3494" xr:uid="{801CD4A8-0D01-445C-9DB9-B8E600DA7A54}"/>
    <cellStyle name="20 % - Akzent1 6 3" xfId="63" xr:uid="{6AFAD9D7-043A-496E-BB55-FDBFA7BD038E}"/>
    <cellStyle name="20 % - Akzent1 6 3 2" xfId="64" xr:uid="{0F132FE7-2FCA-47D0-B85F-6830EF5F565B}"/>
    <cellStyle name="20 % - Akzent1 6 3 3" xfId="65" xr:uid="{F423F679-D957-4941-A3D2-EA9C2B6CDC67}"/>
    <cellStyle name="20 % - Akzent1 6 3 4" xfId="3393" xr:uid="{FF8CC544-70B4-4E58-AE87-40F1119D2C59}"/>
    <cellStyle name="20 % - Akzent1 6 4" xfId="66" xr:uid="{E9C049A0-D6DD-4022-A333-3EEEA965D20F}"/>
    <cellStyle name="20 % - Akzent1 6 5" xfId="67" xr:uid="{8B40AD4F-411D-4B65-B021-3D8CDAA620A3}"/>
    <cellStyle name="20 % - Akzent1 6 6" xfId="3253" xr:uid="{7A7FE251-5C79-4D9C-9FC5-F15829AB4791}"/>
    <cellStyle name="20 % - Akzent1 6_AJ001456 SPREADER BARS 30cm 본작업사양서 rev5(2014.11.06)--작업중" xfId="68" xr:uid="{DC55F892-5BD4-418E-B84D-F2B89A2639D0}"/>
    <cellStyle name="20 % - Akzent1 7" xfId="69" xr:uid="{1879A887-2C09-4FF9-866B-9BB0436EA8F4}"/>
    <cellStyle name="20 % - Akzent1 7 2" xfId="70" xr:uid="{2FC7BDC8-FD78-46D6-ADF5-332C958C7DBE}"/>
    <cellStyle name="20 % - Akzent1 7 2 2" xfId="71" xr:uid="{24C8A1E9-A40B-4775-9E9C-307C13DBF24C}"/>
    <cellStyle name="20 % - Akzent1 7 2 3" xfId="72" xr:uid="{117BE0D1-AA43-40B1-AE3A-06015E13E19E}"/>
    <cellStyle name="20 % - Akzent1 7 2 4" xfId="3495" xr:uid="{85053C46-5707-4EC5-A033-C77F598E769F}"/>
    <cellStyle name="20 % - Akzent1 7 3" xfId="73" xr:uid="{82E6A5AB-2FFB-4DF3-954B-6A71B95E2092}"/>
    <cellStyle name="20 % - Akzent1 7 3 2" xfId="74" xr:uid="{1A7FC1C4-72EA-4016-958E-9D4E6B6C104A}"/>
    <cellStyle name="20 % - Akzent1 7 3 3" xfId="75" xr:uid="{8AF168CA-51CE-4C82-A3BB-2753F9318183}"/>
    <cellStyle name="20 % - Akzent1 7 3 4" xfId="3394" xr:uid="{80F09B69-F2EC-4856-BD30-4389F5BC83E6}"/>
    <cellStyle name="20 % - Akzent1 7 4" xfId="76" xr:uid="{D61E86DE-BA72-4612-A8AC-E9FE764B12F0}"/>
    <cellStyle name="20 % - Akzent1 7 5" xfId="77" xr:uid="{2E39E4B2-F21D-4C5F-91EC-BA3E04BCB78C}"/>
    <cellStyle name="20 % - Akzent1 7 6" xfId="3254" xr:uid="{9307EB71-CD6D-4AA0-8524-348D3A4F3F84}"/>
    <cellStyle name="20 % - Akzent1 7_ title" xfId="78" xr:uid="{F01883DA-6817-428A-830A-C100678BB7BD}"/>
    <cellStyle name="20 % - Akzent1 8" xfId="79" xr:uid="{72C989C1-0D4E-443D-90F9-CE8E69934876}"/>
    <cellStyle name="20 % - Akzent1 8 2" xfId="80" xr:uid="{43486123-6EA6-462A-B6DB-657CF47866C3}"/>
    <cellStyle name="20 % - Akzent1 8 2 2" xfId="81" xr:uid="{E1182438-7C67-4086-A9D5-D8B264A4277A}"/>
    <cellStyle name="20 % - Akzent1 8 2 3" xfId="82" xr:uid="{6DFCC033-6EB6-410D-A2CD-3BE52E7826CB}"/>
    <cellStyle name="20 % - Akzent1 8 2 4" xfId="3496" xr:uid="{A62D2029-5738-40CB-BF45-DC6CF0A9B796}"/>
    <cellStyle name="20 % - Akzent1 8 3" xfId="83" xr:uid="{E679A28D-0B5A-46E9-9D96-9315F31652FD}"/>
    <cellStyle name="20 % - Akzent1 8 3 2" xfId="84" xr:uid="{CEDBB93A-5DC7-4860-94AB-A4C14E7044F4}"/>
    <cellStyle name="20 % - Akzent1 8 3 3" xfId="85" xr:uid="{F09CC7E5-0ED0-4799-88DA-019C9F2C4078}"/>
    <cellStyle name="20 % - Akzent1 8 3 4" xfId="3395" xr:uid="{FC983B4C-AFCD-42F3-AE2E-E9820473F903}"/>
    <cellStyle name="20 % - Akzent1 8 4" xfId="86" xr:uid="{70C7FB41-6966-45E7-A8D4-02C736889E06}"/>
    <cellStyle name="20 % - Akzent1 8 4 2" xfId="87" xr:uid="{9A4F4159-4333-4CDE-A31E-BDD44DDB3294}"/>
    <cellStyle name="20 % - Akzent1 8 5" xfId="88" xr:uid="{28001019-4AF7-49B9-AAA3-1BE8A1D22794}"/>
    <cellStyle name="20 % - Akzent1 8 6" xfId="3255" xr:uid="{1A4DCCBB-9098-42AD-947A-55A5F80C2293}"/>
    <cellStyle name="20 % - Akzent1 8_ title" xfId="89" xr:uid="{D833884F-CC2E-49DE-93DC-942CB00DD2CF}"/>
    <cellStyle name="20 % - Akzent1 9" xfId="90" xr:uid="{BBB2E34C-27FE-4E97-813F-627B9B835C37}"/>
    <cellStyle name="20 % - Akzent1 9 2" xfId="91" xr:uid="{6066018E-318A-48A1-9D77-C629AE41B1C6}"/>
    <cellStyle name="20 % - Akzent2 10" xfId="92" xr:uid="{FE816300-2774-46F1-BFC7-439FCA562244}"/>
    <cellStyle name="20 % - Akzent2 10 2" xfId="93" xr:uid="{CDFB226B-9559-4A56-86A5-05886187DDC8}"/>
    <cellStyle name="20 % - Akzent2 11" xfId="94" xr:uid="{9B9D0E50-024E-4A29-8A87-AD19EAF2CFDE}"/>
    <cellStyle name="20 % - Akzent2 12" xfId="95" xr:uid="{C9063036-08E0-4592-83E9-59F916BADCF4}"/>
    <cellStyle name="20 % - Akzent2 13" xfId="96" xr:uid="{EE3A80AC-9796-4BBB-B731-B715039B6D7D}"/>
    <cellStyle name="20 % - Akzent2 14" xfId="97" xr:uid="{95659F85-E6EA-4F35-91C2-0E48C9E242EF}"/>
    <cellStyle name="20 % - Akzent2 15" xfId="98" xr:uid="{66270D68-2400-4E6D-AF0D-579C54D5EED5}"/>
    <cellStyle name="20 % - Akzent2 16" xfId="99" xr:uid="{341E428D-7EA4-4530-8610-AB213F5C44E7}"/>
    <cellStyle name="20 % - Akzent2 17" xfId="100" xr:uid="{5D66D9B2-0DE6-43A6-9CC5-E0ECFC7031C9}"/>
    <cellStyle name="20 % - Akzent2 18" xfId="101" xr:uid="{0C737571-F3EE-47D1-92E7-972BC290F361}"/>
    <cellStyle name="20 % - Akzent2 19" xfId="102" xr:uid="{2297C3F0-C3C6-4D6E-AB31-D21DF12CD3D2}"/>
    <cellStyle name="20 % - Akzent2 2" xfId="103" xr:uid="{C3530571-7F98-4C85-9945-4AB47E1C5157}"/>
    <cellStyle name="20 % - Akzent2 2 2" xfId="104" xr:uid="{921B2689-1C5A-4F1E-87AF-25AA8FF057A4}"/>
    <cellStyle name="20 % - Akzent2 2 2 2" xfId="105" xr:uid="{BB7C9D08-674C-4287-89F4-63B34CDFAE3A}"/>
    <cellStyle name="20 % - Akzent2 2 2 3" xfId="106" xr:uid="{5790E121-B752-48FF-BD61-B1859FEBF621}"/>
    <cellStyle name="20 % - Akzent2 2 2 4" xfId="3497" xr:uid="{167CE3A9-58C5-40E7-893E-50C0E552902C}"/>
    <cellStyle name="20 % - Akzent2 2 3" xfId="107" xr:uid="{04EA7C6A-90E0-45D3-8A37-46D2824606BB}"/>
    <cellStyle name="20 % - Akzent2 2 3 2" xfId="108" xr:uid="{4F1BD3B3-5570-4377-9C4B-3C466AA80F6D}"/>
    <cellStyle name="20 % - Akzent2 2 3 3" xfId="109" xr:uid="{A6B9F523-8AB3-4D30-BD4E-08611F5144A1}"/>
    <cellStyle name="20 % - Akzent2 2 3 4" xfId="3396" xr:uid="{396987CB-40C2-4398-A3FB-BECC2B7E2C32}"/>
    <cellStyle name="20 % - Akzent2 2 4" xfId="110" xr:uid="{B1000DDD-CCE9-4E5B-8FB8-5D86C8BFA215}"/>
    <cellStyle name="20 % - Akzent2 2 5" xfId="111" xr:uid="{2343DD4B-4FCE-4015-9376-304352F30231}"/>
    <cellStyle name="20 % - Akzent2 2 6" xfId="3256" xr:uid="{350612EA-5E33-4751-BF5B-78004D0040A0}"/>
    <cellStyle name="20 % - Akzent2 2 7" xfId="3712" xr:uid="{3EF878BD-9466-48DF-8C79-E2C2EF1C9E60}"/>
    <cellStyle name="20 % - Akzent2 2_AJ001456 SPREADER BARS 30cm 본작업사양서 rev5(2014.11.06)--작업중" xfId="112" xr:uid="{392C2253-885A-4E6F-B66B-42A54A62D6BE}"/>
    <cellStyle name="20 % - Akzent2 20" xfId="113" xr:uid="{A181B103-EBFF-458E-B5C1-AEDC93E77DE1}"/>
    <cellStyle name="20 % - Akzent2 21" xfId="114" xr:uid="{9DE11C85-8861-4317-87E8-909660E62867}"/>
    <cellStyle name="20 % - Akzent2 22" xfId="115" xr:uid="{B9644511-8AB6-4283-9EB9-FC4A11CD1EAB}"/>
    <cellStyle name="20 % - Akzent2 23" xfId="116" xr:uid="{4464FB2B-8CB2-4DBF-B8E4-35E60E45A9C7}"/>
    <cellStyle name="20 % - Akzent2 24" xfId="117" xr:uid="{AD352779-11B5-4C59-840A-AFC874E16F09}"/>
    <cellStyle name="20 % - Akzent2 25" xfId="118" xr:uid="{CE3D79EE-BEEF-4DB3-84FA-BE5A6437EE86}"/>
    <cellStyle name="20 % - Akzent2 26" xfId="3621" xr:uid="{F111BB4B-A824-4B1C-9F27-A04A48A0C660}"/>
    <cellStyle name="20 % - Akzent2 3" xfId="119" xr:uid="{687C674B-940F-4CD1-838B-B95F5079C448}"/>
    <cellStyle name="20 % - Akzent2 3 2" xfId="120" xr:uid="{9F0FB0EA-3E6C-4121-AE7B-0CE2553A4ED5}"/>
    <cellStyle name="20 % - Akzent2 3 2 2" xfId="121" xr:uid="{B7E9BAFA-145E-43A7-B299-F0A344060425}"/>
    <cellStyle name="20 % - Akzent2 3 2 3" xfId="122" xr:uid="{BB975895-268F-4F07-866B-9B594C1F6674}"/>
    <cellStyle name="20 % - Akzent2 3 2 4" xfId="3498" xr:uid="{55FB9C0F-24A5-4912-ACC9-F261580BBF15}"/>
    <cellStyle name="20 % - Akzent2 3 3" xfId="123" xr:uid="{69B79F96-6D27-4B17-92A9-A28212690753}"/>
    <cellStyle name="20 % - Akzent2 3 3 2" xfId="124" xr:uid="{BEE495FA-A99A-4DFB-85C7-B220AA6DAF1F}"/>
    <cellStyle name="20 % - Akzent2 3 3 3" xfId="125" xr:uid="{29D4658F-0C53-441E-96A2-29C42969EE6D}"/>
    <cellStyle name="20 % - Akzent2 3 3 4" xfId="3397" xr:uid="{C25ADEC4-7587-43E4-B065-A0F0DAF28981}"/>
    <cellStyle name="20 % - Akzent2 3 4" xfId="126" xr:uid="{FBDC493B-D6DA-4358-88B3-1EAA8920A48C}"/>
    <cellStyle name="20 % - Akzent2 3 5" xfId="127" xr:uid="{A37EA4BF-8520-4481-85BB-7CCB7D80FCFF}"/>
    <cellStyle name="20 % - Akzent2 3 6" xfId="3257" xr:uid="{1BF1F7C1-F560-4153-8E91-AB2F98164735}"/>
    <cellStyle name="20 % - Akzent2 3_AJ001456 SPREADER BARS 30cm 본작업사양서 rev5(2014.11.06)--작업중" xfId="128" xr:uid="{95B1A3E2-961B-45D7-8008-A313251F6537}"/>
    <cellStyle name="20 % - Akzent2 4" xfId="129" xr:uid="{949A3DF7-8A0E-41F1-973E-1317787AE7BB}"/>
    <cellStyle name="20 % - Akzent2 4 2" xfId="130" xr:uid="{87FE24B9-159E-46E1-8D0F-F8B9F971B092}"/>
    <cellStyle name="20 % - Akzent2 4 2 2" xfId="131" xr:uid="{63A25900-274F-4FB9-8309-781B103CE2C1}"/>
    <cellStyle name="20 % - Akzent2 4 2 3" xfId="132" xr:uid="{2A2B5F6C-45A4-4F73-A25A-D5F1F72F41C3}"/>
    <cellStyle name="20 % - Akzent2 4 2 4" xfId="3499" xr:uid="{C3D844F2-04CB-4C6B-AC21-0D6F52B40B12}"/>
    <cellStyle name="20 % - Akzent2 4 3" xfId="133" xr:uid="{D4C4BDFD-FB85-46FF-BBA0-514B8565A6AA}"/>
    <cellStyle name="20 % - Akzent2 4 3 2" xfId="134" xr:uid="{8256FCFD-147B-4949-9523-BEC2C3385CC9}"/>
    <cellStyle name="20 % - Akzent2 4 3 3" xfId="135" xr:uid="{ABB83788-40D9-4FF8-AA2A-EE009E365371}"/>
    <cellStyle name="20 % - Akzent2 4 3 4" xfId="3398" xr:uid="{E243F012-60EC-4706-AD97-CCCC3D13F051}"/>
    <cellStyle name="20 % - Akzent2 4 4" xfId="136" xr:uid="{1CAE373D-5C57-472A-8107-2FB00990DD74}"/>
    <cellStyle name="20 % - Akzent2 4 5" xfId="137" xr:uid="{EF463BD4-CDAB-4C3E-B6AE-714B392324DF}"/>
    <cellStyle name="20 % - Akzent2 4 6" xfId="3258" xr:uid="{9C073349-BFD2-479C-A250-5413A13D0CFC}"/>
    <cellStyle name="20 % - Akzent2 4_AJ001456 SPREADER BARS 30cm 본작업사양서 rev5(2014.11.06)--작업중" xfId="138" xr:uid="{DDC57B4F-94BF-4939-8833-799BFB07D8E7}"/>
    <cellStyle name="20 % - Akzent2 5" xfId="139" xr:uid="{FB45B338-5C24-49A5-95BD-0993BE50A8CF}"/>
    <cellStyle name="20 % - Akzent2 5 2" xfId="140" xr:uid="{60E9BA64-E4EE-41B2-B544-9D0E9CBABC82}"/>
    <cellStyle name="20 % - Akzent2 5 2 2" xfId="141" xr:uid="{C91CE3A9-5E9E-43A9-9F82-7546FBC3B419}"/>
    <cellStyle name="20 % - Akzent2 5 2 3" xfId="142" xr:uid="{B6EC6B90-259F-4B8B-9DEF-06BCB9C8BC2E}"/>
    <cellStyle name="20 % - Akzent2 5 2 4" xfId="3500" xr:uid="{CDD95019-11F2-4C7B-9005-4FF691FA8C67}"/>
    <cellStyle name="20 % - Akzent2 5 3" xfId="143" xr:uid="{96A0638A-36A0-48A8-941A-011D4DAD2E77}"/>
    <cellStyle name="20 % - Akzent2 5 3 2" xfId="144" xr:uid="{D464F7B2-596F-4FDB-A18E-1D74FC7E483E}"/>
    <cellStyle name="20 % - Akzent2 5 3 3" xfId="145" xr:uid="{909334E6-C4B3-470D-ABB0-3816D7562EF7}"/>
    <cellStyle name="20 % - Akzent2 5 3 4" xfId="3399" xr:uid="{17D33841-C564-4239-AFD4-534911D782E7}"/>
    <cellStyle name="20 % - Akzent2 5 4" xfId="146" xr:uid="{EB17DC04-9297-4A8E-A564-B711F685F8AD}"/>
    <cellStyle name="20 % - Akzent2 5 5" xfId="147" xr:uid="{AD2FD8C0-9F18-4FBE-90C6-C852908E3DB5}"/>
    <cellStyle name="20 % - Akzent2 5 6" xfId="3259" xr:uid="{A33DFEAF-9A40-4B67-B7C3-5180E8A96BB9}"/>
    <cellStyle name="20 % - Akzent2 5_AJ001456 SPREADER BARS 30cm 본작업사양서 rev5(2014.11.06)--작업중" xfId="148" xr:uid="{472F95F3-70CF-4433-B6DF-5166891AAEFB}"/>
    <cellStyle name="20 % - Akzent2 6" xfId="149" xr:uid="{ABE298E3-F44D-4399-8029-67B18A30C92A}"/>
    <cellStyle name="20 % - Akzent2 6 2" xfId="150" xr:uid="{50F4CA77-E329-4414-AEB2-7BD3D9524917}"/>
    <cellStyle name="20 % - Akzent2 6 2 2" xfId="151" xr:uid="{590C8C98-B083-447F-8A9A-840B6BB77762}"/>
    <cellStyle name="20 % - Akzent2 6 2 3" xfId="152" xr:uid="{E444BE2D-D1AE-4553-8903-AD9AEF065FE0}"/>
    <cellStyle name="20 % - Akzent2 6 2 4" xfId="3501" xr:uid="{D1D8AF8D-D137-478B-8BA8-F78DC9037D6B}"/>
    <cellStyle name="20 % - Akzent2 6 3" xfId="153" xr:uid="{57A537DA-4A38-44C5-BC77-B31E497371DF}"/>
    <cellStyle name="20 % - Akzent2 6 3 2" xfId="154" xr:uid="{730AD528-BD06-4A60-9F1B-DC13B8726732}"/>
    <cellStyle name="20 % - Akzent2 6 3 3" xfId="155" xr:uid="{A37C234D-E936-43C5-B411-005E847F552D}"/>
    <cellStyle name="20 % - Akzent2 6 3 4" xfId="3400" xr:uid="{C019F308-4092-4111-BD5B-52E9B549029E}"/>
    <cellStyle name="20 % - Akzent2 6 4" xfId="156" xr:uid="{363D7773-7E18-4792-9D28-EAEF5CDC2F1D}"/>
    <cellStyle name="20 % - Akzent2 6 5" xfId="157" xr:uid="{D35B57DF-6979-48A3-9853-497C8F6860BE}"/>
    <cellStyle name="20 % - Akzent2 6 6" xfId="3260" xr:uid="{D39D2674-CFA2-479C-95C7-77895ADA29D6}"/>
    <cellStyle name="20 % - Akzent2 6_AJ001456 SPREADER BARS 30cm 본작업사양서 rev5(2014.11.06)--작업중" xfId="158" xr:uid="{6CE37B86-F825-4E11-9D08-C0915D35819A}"/>
    <cellStyle name="20 % - Akzent2 7" xfId="159" xr:uid="{1176AA53-BE30-4FF2-B927-AF6AD2FB5149}"/>
    <cellStyle name="20 % - Akzent2 7 2" xfId="160" xr:uid="{E94901FA-572D-4AB3-B3AF-5B853BA157C2}"/>
    <cellStyle name="20 % - Akzent2 7 2 2" xfId="161" xr:uid="{0C923BB1-DE5A-4895-A6F8-2ED39FBD894F}"/>
    <cellStyle name="20 % - Akzent2 7 2 3" xfId="162" xr:uid="{EDA5527A-F396-4D98-9B3D-A8BBB49AAE3B}"/>
    <cellStyle name="20 % - Akzent2 7 2 4" xfId="3502" xr:uid="{1C68CD1E-97F0-4FFC-875A-BE1B342BEC93}"/>
    <cellStyle name="20 % - Akzent2 7 3" xfId="163" xr:uid="{4DFDB800-8189-494B-B2EE-F2A539326324}"/>
    <cellStyle name="20 % - Akzent2 7 3 2" xfId="164" xr:uid="{06A4A33B-1EC6-41D2-913E-FA29CC33974A}"/>
    <cellStyle name="20 % - Akzent2 7 3 3" xfId="165" xr:uid="{9AFFC96A-617D-4D24-BEE5-3F7B57358BC7}"/>
    <cellStyle name="20 % - Akzent2 7 3 4" xfId="3401" xr:uid="{80B2042A-1AB9-49E4-A48C-39F94FEE352C}"/>
    <cellStyle name="20 % - Akzent2 7 4" xfId="166" xr:uid="{7695D377-8C8A-4D31-8655-6CD7906301DA}"/>
    <cellStyle name="20 % - Akzent2 7 5" xfId="167" xr:uid="{9C55B8C2-0E86-4290-BE00-7EBE2C08DB54}"/>
    <cellStyle name="20 % - Akzent2 7 6" xfId="3261" xr:uid="{DE836973-B323-4FF2-8E86-561697AFFCFC}"/>
    <cellStyle name="20 % - Akzent2 7_ title" xfId="168" xr:uid="{642F021B-3403-4ABE-951D-131BFBB50641}"/>
    <cellStyle name="20 % - Akzent2 8" xfId="169" xr:uid="{04104CA2-14A5-4370-98FB-EB2469C63C79}"/>
    <cellStyle name="20 % - Akzent2 8 2" xfId="170" xr:uid="{E6A5E836-41A1-46B1-8207-74E71DC21838}"/>
    <cellStyle name="20 % - Akzent2 8 2 2" xfId="171" xr:uid="{B7010785-6B51-477E-8929-95413C51D278}"/>
    <cellStyle name="20 % - Akzent2 8 2 3" xfId="172" xr:uid="{62027C6C-03F8-470B-BAB7-B565CB7C5238}"/>
    <cellStyle name="20 % - Akzent2 8 2 4" xfId="3503" xr:uid="{9A8E5637-B168-4C9A-BF80-0F50E2BEFAF9}"/>
    <cellStyle name="20 % - Akzent2 8 3" xfId="173" xr:uid="{4D2F544B-C394-4FF6-985E-9B634CD541F1}"/>
    <cellStyle name="20 % - Akzent2 8 3 2" xfId="174" xr:uid="{2AA24B6E-E5B0-43D4-B4BE-CD9BC9196B90}"/>
    <cellStyle name="20 % - Akzent2 8 3 3" xfId="175" xr:uid="{BABC9ABD-E7B0-4070-9D2B-1D12F7024616}"/>
    <cellStyle name="20 % - Akzent2 8 3 4" xfId="3402" xr:uid="{99FDB17D-D9E2-43A3-ADC8-5A8FB2428F43}"/>
    <cellStyle name="20 % - Akzent2 8 4" xfId="176" xr:uid="{3CE2CDEB-ED5A-4F8E-8FED-06B156489943}"/>
    <cellStyle name="20 % - Akzent2 8 4 2" xfId="177" xr:uid="{0D5CA321-65B2-4B44-AFD4-6E12C784908F}"/>
    <cellStyle name="20 % - Akzent2 8 5" xfId="178" xr:uid="{9D215D6F-1D70-44D7-8415-A7D39430F181}"/>
    <cellStyle name="20 % - Akzent2 8 6" xfId="3262" xr:uid="{5D72E476-5045-4FB0-911E-1F8B4B7C8725}"/>
    <cellStyle name="20 % - Akzent2 8_ title" xfId="179" xr:uid="{98B56E72-ADE6-4133-8C35-DCD2CB326B23}"/>
    <cellStyle name="20 % - Akzent2 9" xfId="180" xr:uid="{E5E08479-356C-471F-9759-84793E27EC37}"/>
    <cellStyle name="20 % - Akzent2 9 2" xfId="181" xr:uid="{950FEEA1-3FE4-449F-8296-9A34C98CA8CC}"/>
    <cellStyle name="20 % - Akzent3 10" xfId="182" xr:uid="{B5168F1F-F198-43B3-862E-A461E6389F6A}"/>
    <cellStyle name="20 % - Akzent3 10 2" xfId="183" xr:uid="{078C546F-557C-428C-95DD-45804498A549}"/>
    <cellStyle name="20 % - Akzent3 11" xfId="184" xr:uid="{F098401A-7E78-40AE-B9D6-D5060AD0B7D0}"/>
    <cellStyle name="20 % - Akzent3 12" xfId="185" xr:uid="{44046326-0658-4C27-9DEB-6D85FAB65BAF}"/>
    <cellStyle name="20 % - Akzent3 13" xfId="186" xr:uid="{A8B45272-7397-43D2-B994-2C894098B4F6}"/>
    <cellStyle name="20 % - Akzent3 14" xfId="187" xr:uid="{8AA4D69F-F1E2-437C-BB1C-F10148DFFE51}"/>
    <cellStyle name="20 % - Akzent3 15" xfId="188" xr:uid="{632057B5-2015-4696-AD05-1FE74AD3A00C}"/>
    <cellStyle name="20 % - Akzent3 16" xfId="189" xr:uid="{95ED171C-F3E8-48B5-BFCC-A3543CA0280D}"/>
    <cellStyle name="20 % - Akzent3 17" xfId="190" xr:uid="{1FCEA2F0-3415-4476-8DAD-F915DF1E8DF5}"/>
    <cellStyle name="20 % - Akzent3 18" xfId="191" xr:uid="{7C022A73-7C5B-4206-A1A1-ACB5D727E676}"/>
    <cellStyle name="20 % - Akzent3 19" xfId="192" xr:uid="{5A9EA401-7730-4388-8277-0504C18D0091}"/>
    <cellStyle name="20 % - Akzent3 2" xfId="193" xr:uid="{7D68BFCA-D519-41B1-BF3C-764A64ACAF35}"/>
    <cellStyle name="20 % - Akzent3 2 2" xfId="194" xr:uid="{6F1E88AD-78A0-4ECD-BD0E-7214B1329B37}"/>
    <cellStyle name="20 % - Akzent3 2 2 2" xfId="195" xr:uid="{628B0FDF-4E2A-4B5E-995A-6C13815A9A5A}"/>
    <cellStyle name="20 % - Akzent3 2 2 3" xfId="196" xr:uid="{B3783E8B-D1FA-48E4-AE46-B4FBE1553761}"/>
    <cellStyle name="20 % - Akzent3 2 2 4" xfId="3504" xr:uid="{7790EB17-C3B5-43BB-BC73-0FDE7FD15C7C}"/>
    <cellStyle name="20 % - Akzent3 2 3" xfId="197" xr:uid="{4ECA2D7A-CD0A-4148-BFDA-A1762098F696}"/>
    <cellStyle name="20 % - Akzent3 2 3 2" xfId="198" xr:uid="{9E6B80F2-11B6-4A0E-9D4D-3DAB2D957F1D}"/>
    <cellStyle name="20 % - Akzent3 2 3 3" xfId="199" xr:uid="{11187C87-5500-4135-AB79-DB74FF02DAB0}"/>
    <cellStyle name="20 % - Akzent3 2 3 4" xfId="3403" xr:uid="{36A95C5C-21DB-4020-9E10-90F9BBB09E65}"/>
    <cellStyle name="20 % - Akzent3 2 4" xfId="200" xr:uid="{FE2303A9-2E7F-4E64-988E-D068C9C477AE}"/>
    <cellStyle name="20 % - Akzent3 2 5" xfId="201" xr:uid="{EB7C87EB-67E6-4528-96CD-1634F50FCD74}"/>
    <cellStyle name="20 % - Akzent3 2 6" xfId="3263" xr:uid="{0870573D-2644-4019-98B3-F238A82021CB}"/>
    <cellStyle name="20 % - Akzent3 2 7" xfId="3713" xr:uid="{38D707E3-9552-4C5C-A247-B7C7A61CA886}"/>
    <cellStyle name="20 % - Akzent3 2_AJ001456 SPREADER BARS 30cm 본작업사양서 rev5(2014.11.06)--작업중" xfId="202" xr:uid="{7436FE40-625A-4254-AFA6-78F9D9B015B1}"/>
    <cellStyle name="20 % - Akzent3 20" xfId="203" xr:uid="{4BC0CE90-F2D4-4CDC-BBB3-E82209C05C7E}"/>
    <cellStyle name="20 % - Akzent3 21" xfId="204" xr:uid="{6EB0C6EF-1211-4104-8D7A-DF41EF2E0FF9}"/>
    <cellStyle name="20 % - Akzent3 22" xfId="205" xr:uid="{9AA3B4F1-3213-4DC9-88FD-E1490D80A176}"/>
    <cellStyle name="20 % - Akzent3 23" xfId="206" xr:uid="{6ABF5927-AAAC-4464-91A8-4C5E9C562537}"/>
    <cellStyle name="20 % - Akzent3 24" xfId="207" xr:uid="{C6419FE2-2840-4946-8D87-6B426179661B}"/>
    <cellStyle name="20 % - Akzent3 25" xfId="208" xr:uid="{B3B793D8-0113-4568-9D6C-1D921991F166}"/>
    <cellStyle name="20 % - Akzent3 26" xfId="3625" xr:uid="{506CA776-23AA-4D92-90CB-ECDAE7756543}"/>
    <cellStyle name="20 % - Akzent3 3" xfId="209" xr:uid="{2CF294AC-0AEA-45A3-BCBF-49B103244055}"/>
    <cellStyle name="20 % - Akzent3 3 2" xfId="210" xr:uid="{85E97468-DA68-4F07-939C-6693EF9405DD}"/>
    <cellStyle name="20 % - Akzent3 3 2 2" xfId="211" xr:uid="{CCD1259B-02A4-4411-9D20-E794E34A2122}"/>
    <cellStyle name="20 % - Akzent3 3 2 3" xfId="212" xr:uid="{5A3F2138-6E79-4657-8BE6-AFCFACF05302}"/>
    <cellStyle name="20 % - Akzent3 3 2 4" xfId="3505" xr:uid="{11651534-EC90-4DBD-8279-789344DD6D4C}"/>
    <cellStyle name="20 % - Akzent3 3 3" xfId="213" xr:uid="{8BA4FBFA-58DC-4AB4-BA38-5CEF0FB0B929}"/>
    <cellStyle name="20 % - Akzent3 3 3 2" xfId="214" xr:uid="{BB45C313-B92E-4513-9900-58AC31CB61B7}"/>
    <cellStyle name="20 % - Akzent3 3 3 3" xfId="215" xr:uid="{2D9CB309-78AA-4B93-83C4-956DA02B04A7}"/>
    <cellStyle name="20 % - Akzent3 3 3 4" xfId="3404" xr:uid="{2A65B002-1A2C-4F51-BEF9-4BCB14733E4B}"/>
    <cellStyle name="20 % - Akzent3 3 4" xfId="216" xr:uid="{1319A5AF-EBD0-445B-B96C-B2E58CCB3DB5}"/>
    <cellStyle name="20 % - Akzent3 3 5" xfId="217" xr:uid="{0DE8E3F3-7D50-4506-9DB6-545026CA4907}"/>
    <cellStyle name="20 % - Akzent3 3 6" xfId="3264" xr:uid="{73BEB1A6-23D5-4B7A-BFAB-A61517DB04E3}"/>
    <cellStyle name="20 % - Akzent3 3_AJ001456 SPREADER BARS 30cm 본작업사양서 rev5(2014.11.06)--작업중" xfId="218" xr:uid="{1E8D593B-CB74-4FCC-908A-ED706CE30D51}"/>
    <cellStyle name="20 % - Akzent3 4" xfId="219" xr:uid="{AD196BEE-6D1D-46BE-84EE-1726F6625AF0}"/>
    <cellStyle name="20 % - Akzent3 4 2" xfId="220" xr:uid="{8A5BD9AA-2912-4257-B7CF-41F7E48E0BE7}"/>
    <cellStyle name="20 % - Akzent3 4 2 2" xfId="221" xr:uid="{B15371B7-886E-414A-8BF9-7DDB77F90C86}"/>
    <cellStyle name="20 % - Akzent3 4 2 3" xfId="222" xr:uid="{5A350FAB-7982-47BD-9F36-69C187CAA586}"/>
    <cellStyle name="20 % - Akzent3 4 2 4" xfId="3506" xr:uid="{3660CF01-9F8B-4055-995B-E5DF0FA1C6F7}"/>
    <cellStyle name="20 % - Akzent3 4 3" xfId="223" xr:uid="{EA2C74E8-96BF-4457-90CD-3E5E9E422D72}"/>
    <cellStyle name="20 % - Akzent3 4 3 2" xfId="224" xr:uid="{96D6BA3C-5AA2-44A0-B30C-8B7EE8B1C3C6}"/>
    <cellStyle name="20 % - Akzent3 4 3 3" xfId="225" xr:uid="{C37C25B5-A3F5-4396-83BB-41FCC35F5F7B}"/>
    <cellStyle name="20 % - Akzent3 4 3 4" xfId="3405" xr:uid="{B1FE1BC7-A773-481D-A3C7-0C96DD9B2C90}"/>
    <cellStyle name="20 % - Akzent3 4 4" xfId="226" xr:uid="{57795A46-49BD-4BBE-B082-F8D5CA335086}"/>
    <cellStyle name="20 % - Akzent3 4 5" xfId="227" xr:uid="{72C0F8B4-78F2-4697-89BE-980E7D3EED5B}"/>
    <cellStyle name="20 % - Akzent3 4 6" xfId="3265" xr:uid="{C78D7C10-9E40-4A13-9F3A-79B7A7D34E2B}"/>
    <cellStyle name="20 % - Akzent3 4_AJ001456 SPREADER BARS 30cm 본작업사양서 rev5(2014.11.06)--작업중" xfId="228" xr:uid="{878BA8F2-7E13-4444-AF23-46C6E86F7C8B}"/>
    <cellStyle name="20 % - Akzent3 5" xfId="229" xr:uid="{C246885E-D78B-43E1-A0B5-3C39B09AAB04}"/>
    <cellStyle name="20 % - Akzent3 5 2" xfId="230" xr:uid="{39DE56E3-B0E1-4F50-AEF8-720074F0FEAA}"/>
    <cellStyle name="20 % - Akzent3 5 2 2" xfId="231" xr:uid="{B51654CF-BFBD-4C73-BDC8-29E9CCE189F0}"/>
    <cellStyle name="20 % - Akzent3 5 2 3" xfId="232" xr:uid="{D23C7239-2FDD-46BE-A62B-4A6793BA7119}"/>
    <cellStyle name="20 % - Akzent3 5 2 4" xfId="3507" xr:uid="{F413C91F-4DE5-40B5-8328-AD2C81EBBE39}"/>
    <cellStyle name="20 % - Akzent3 5 3" xfId="233" xr:uid="{F3E05037-5B86-44A3-9AD7-0F6C9C1459D4}"/>
    <cellStyle name="20 % - Akzent3 5 3 2" xfId="234" xr:uid="{3BA37A9C-7569-477E-9E86-C1F36B624E69}"/>
    <cellStyle name="20 % - Akzent3 5 3 3" xfId="235" xr:uid="{014FAAA5-EE54-47D9-8132-A455A7DE870D}"/>
    <cellStyle name="20 % - Akzent3 5 3 4" xfId="3406" xr:uid="{70006050-3257-4F53-9028-A84803B780A4}"/>
    <cellStyle name="20 % - Akzent3 5 4" xfId="236" xr:uid="{8E79A72A-8D26-4F2F-A203-6AE238A7E302}"/>
    <cellStyle name="20 % - Akzent3 5 5" xfId="237" xr:uid="{44FA101B-F0EB-4903-B98C-C3953B18AC8B}"/>
    <cellStyle name="20 % - Akzent3 5 6" xfId="3266" xr:uid="{096D7E4B-9743-408C-ACBA-155660208791}"/>
    <cellStyle name="20 % - Akzent3 5_AJ001456 SPREADER BARS 30cm 본작업사양서 rev5(2014.11.06)--작업중" xfId="238" xr:uid="{33AC1466-BBEE-485C-A21B-B355721677FB}"/>
    <cellStyle name="20 % - Akzent3 6" xfId="239" xr:uid="{1D883B98-B295-484F-8A4E-96BB6AE0235C}"/>
    <cellStyle name="20 % - Akzent3 6 2" xfId="240" xr:uid="{FB95729B-84B6-4B35-A4A1-82FD9A87C66C}"/>
    <cellStyle name="20 % - Akzent3 6 2 2" xfId="241" xr:uid="{8DDC9D99-847C-444A-867F-F37651C617DA}"/>
    <cellStyle name="20 % - Akzent3 6 2 3" xfId="242" xr:uid="{4E84590C-30B5-45A6-8A4C-E4ED7F229D3C}"/>
    <cellStyle name="20 % - Akzent3 6 2 4" xfId="3508" xr:uid="{72F5C7C5-E66B-4E37-981D-70E57437DCB4}"/>
    <cellStyle name="20 % - Akzent3 6 3" xfId="243" xr:uid="{C6912E52-C90F-4D8A-A40C-C48A0749F4C1}"/>
    <cellStyle name="20 % - Akzent3 6 3 2" xfId="244" xr:uid="{A898481B-4B33-49C5-9DF8-F78C83058745}"/>
    <cellStyle name="20 % - Akzent3 6 3 3" xfId="245" xr:uid="{E1C4B0C8-71EA-4584-9E8A-305D6FFAC570}"/>
    <cellStyle name="20 % - Akzent3 6 3 4" xfId="3407" xr:uid="{9359AB95-E7BE-41AA-95D8-E583B6F2FD02}"/>
    <cellStyle name="20 % - Akzent3 6 4" xfId="246" xr:uid="{07CFBB40-42B3-4E1A-A09B-541301A90667}"/>
    <cellStyle name="20 % - Akzent3 6 5" xfId="247" xr:uid="{7BB3BCC2-4A88-4EA5-BFAC-F4594181DD49}"/>
    <cellStyle name="20 % - Akzent3 6 6" xfId="3267" xr:uid="{9E86DCB7-63FA-400D-B2D9-20A46D4CB77C}"/>
    <cellStyle name="20 % - Akzent3 6_AJ001456 SPREADER BARS 30cm 본작업사양서 rev5(2014.11.06)--작업중" xfId="248" xr:uid="{D18F9D6B-E8A6-4787-AAC5-07F3BED040A3}"/>
    <cellStyle name="20 % - Akzent3 7" xfId="249" xr:uid="{4512D46E-3DE8-4A87-AD35-CDC50CB1C99B}"/>
    <cellStyle name="20 % - Akzent3 7 2" xfId="250" xr:uid="{5C7B29A3-CE0A-47A2-A179-40F29A655131}"/>
    <cellStyle name="20 % - Akzent3 7 2 2" xfId="251" xr:uid="{8E4DE02C-1683-462C-B891-672FBC7AC634}"/>
    <cellStyle name="20 % - Akzent3 7 2 3" xfId="252" xr:uid="{0B166E78-66C8-4902-8C30-CAE4ECBDB314}"/>
    <cellStyle name="20 % - Akzent3 7 2 4" xfId="3509" xr:uid="{F1E325E3-7ACF-402A-9966-2EF0C2F7E2CE}"/>
    <cellStyle name="20 % - Akzent3 7 3" xfId="253" xr:uid="{D622AD85-2A56-44BF-B5D6-1AC6F729C6AA}"/>
    <cellStyle name="20 % - Akzent3 7 3 2" xfId="254" xr:uid="{D6A129FC-B502-4D3C-962A-CAC380A5C1FC}"/>
    <cellStyle name="20 % - Akzent3 7 3 3" xfId="255" xr:uid="{7EAE2554-5F5E-4C65-8DEA-97C8149444BD}"/>
    <cellStyle name="20 % - Akzent3 7 3 4" xfId="3408" xr:uid="{468B1678-08BC-4353-A0EA-7E291BF9C1B2}"/>
    <cellStyle name="20 % - Akzent3 7 4" xfId="256" xr:uid="{386E53A0-E008-4BD1-AB8D-95C95CF5B624}"/>
    <cellStyle name="20 % - Akzent3 7 5" xfId="257" xr:uid="{1DF017BD-C87A-43ED-B279-5531A64541E6}"/>
    <cellStyle name="20 % - Akzent3 7 6" xfId="3268" xr:uid="{65F52EB4-CC9B-4592-91E6-8C3331EC9798}"/>
    <cellStyle name="20 % - Akzent3 7_ title" xfId="258" xr:uid="{8824D518-B892-4DD3-AE20-8F2C149992CE}"/>
    <cellStyle name="20 % - Akzent3 8" xfId="259" xr:uid="{9AEAC126-F917-47A1-A7D5-8F09554E774B}"/>
    <cellStyle name="20 % - Akzent3 8 2" xfId="260" xr:uid="{E05D5D51-F1C5-4492-9416-560735486B02}"/>
    <cellStyle name="20 % - Akzent3 8 2 2" xfId="261" xr:uid="{911CDC36-4562-4795-A42A-12BDE2C6D232}"/>
    <cellStyle name="20 % - Akzent3 8 2 3" xfId="262" xr:uid="{4867D533-4C01-4729-96F0-9578493C9362}"/>
    <cellStyle name="20 % - Akzent3 8 2 4" xfId="3510" xr:uid="{D3E52E60-B74D-4EAE-809E-58BCEDA1D669}"/>
    <cellStyle name="20 % - Akzent3 8 3" xfId="263" xr:uid="{98290B42-8F27-476C-A846-531B127559CA}"/>
    <cellStyle name="20 % - Akzent3 8 3 2" xfId="264" xr:uid="{046A8F86-A964-45DA-BB5B-2C092CCA5412}"/>
    <cellStyle name="20 % - Akzent3 8 3 3" xfId="265" xr:uid="{C57D444B-937F-4DC6-8224-AD5CA248CE4E}"/>
    <cellStyle name="20 % - Akzent3 8 3 4" xfId="3409" xr:uid="{68A93270-49BA-4C1E-B4B3-C7F25E9C7240}"/>
    <cellStyle name="20 % - Akzent3 8 4" xfId="266" xr:uid="{0676F48A-EE4E-4F25-BC28-88447483B5DA}"/>
    <cellStyle name="20 % - Akzent3 8 4 2" xfId="267" xr:uid="{8693B22A-8B6A-4E60-85D8-5132EBB9246E}"/>
    <cellStyle name="20 % - Akzent3 8 5" xfId="268" xr:uid="{6019FA42-E0F3-4D43-BA3C-098094F994FC}"/>
    <cellStyle name="20 % - Akzent3 8 6" xfId="3269" xr:uid="{D4F2F439-753C-433C-8BC2-A79C9D8A5775}"/>
    <cellStyle name="20 % - Akzent3 8_ title" xfId="269" xr:uid="{54E1B72D-BF40-4827-864F-7A6514F60AA2}"/>
    <cellStyle name="20 % - Akzent3 9" xfId="270" xr:uid="{A58DB1C6-6238-4073-AF98-00B07415B229}"/>
    <cellStyle name="20 % - Akzent3 9 2" xfId="271" xr:uid="{457513F9-1A40-4456-B108-F5B9127899F3}"/>
    <cellStyle name="20 % - Akzent4 10" xfId="272" xr:uid="{8E890073-6962-45C1-835E-01EED179F1CB}"/>
    <cellStyle name="20 % - Akzent4 10 2" xfId="273" xr:uid="{C8D1921E-8609-46EE-A0CE-755C2ED03830}"/>
    <cellStyle name="20 % - Akzent4 11" xfId="274" xr:uid="{5FA523B1-1C58-4D1B-8E30-7C1064121453}"/>
    <cellStyle name="20 % - Akzent4 12" xfId="275" xr:uid="{3D97CEAD-8828-4B6D-A26B-7DEDD693B677}"/>
    <cellStyle name="20 % - Akzent4 13" xfId="276" xr:uid="{704C899C-B27A-43FF-8688-64320369DDCA}"/>
    <cellStyle name="20 % - Akzent4 14" xfId="277" xr:uid="{3DB13511-DDEE-4E83-8F2B-6880AC1AFA0A}"/>
    <cellStyle name="20 % - Akzent4 15" xfId="278" xr:uid="{05109C8B-068E-47AB-AFCB-E0402E79D239}"/>
    <cellStyle name="20 % - Akzent4 16" xfId="279" xr:uid="{F1EF9405-9498-4FC0-994C-44ECC79FD818}"/>
    <cellStyle name="20 % - Akzent4 17" xfId="280" xr:uid="{020759D5-FF4F-49A3-B6BC-F95BDA325992}"/>
    <cellStyle name="20 % - Akzent4 18" xfId="281" xr:uid="{083E04E5-D810-427C-B147-298E803CE74F}"/>
    <cellStyle name="20 % - Akzent4 19" xfId="282" xr:uid="{2BA27D52-DD85-4A03-B223-FAFC8AF80D2F}"/>
    <cellStyle name="20 % - Akzent4 2" xfId="283" xr:uid="{B9A37F8D-E56F-4A50-A4DF-8D022E12F95F}"/>
    <cellStyle name="20 % - Akzent4 2 2" xfId="284" xr:uid="{0F2AB66D-65A5-4667-B8E3-B5D47481388A}"/>
    <cellStyle name="20 % - Akzent4 2 2 2" xfId="285" xr:uid="{2F509800-A07F-40EA-9134-20C73E56B648}"/>
    <cellStyle name="20 % - Akzent4 2 2 3" xfId="286" xr:uid="{2E8E55A3-097A-4E4E-A04C-F0D0608377F6}"/>
    <cellStyle name="20 % - Akzent4 2 2 4" xfId="3511" xr:uid="{C42EA860-6B77-4604-BFB5-70EC6112E680}"/>
    <cellStyle name="20 % - Akzent4 2 3" xfId="287" xr:uid="{A46904B8-111C-483A-9D1B-93D5350F8D85}"/>
    <cellStyle name="20 % - Akzent4 2 3 2" xfId="288" xr:uid="{9F1DC204-D8FD-480C-8D28-C636FBE7DDAA}"/>
    <cellStyle name="20 % - Akzent4 2 3 3" xfId="289" xr:uid="{9538D8BB-0D6A-4D22-8A22-1C1861D1BCD5}"/>
    <cellStyle name="20 % - Akzent4 2 3 4" xfId="3410" xr:uid="{2FBAE1B9-F423-4C69-815E-EA452BEB878A}"/>
    <cellStyle name="20 % - Akzent4 2 4" xfId="290" xr:uid="{7C31506E-D636-4E5D-8DEA-6E46B61420D8}"/>
    <cellStyle name="20 % - Akzent4 2 5" xfId="291" xr:uid="{2D1B17D5-A42F-4976-992E-808C6F57BEF7}"/>
    <cellStyle name="20 % - Akzent4 2 6" xfId="3270" xr:uid="{1D84A674-D423-4E78-9ECE-8846E4A07536}"/>
    <cellStyle name="20 % - Akzent4 2 7" xfId="3714" xr:uid="{88F06A14-CA5A-4C46-91EE-3418CB707744}"/>
    <cellStyle name="20 % - Akzent4 2_AJ001456 SPREADER BARS 30cm 본작업사양서 rev5(2014.11.06)--작업중" xfId="292" xr:uid="{6D0AD099-5ED7-4E6E-B7EC-1420F3122A75}"/>
    <cellStyle name="20 % - Akzent4 20" xfId="293" xr:uid="{6523B75A-AA29-4198-A623-2E7C7DBE06E2}"/>
    <cellStyle name="20 % - Akzent4 21" xfId="294" xr:uid="{4C275C36-B771-4B7B-A319-2300E1E5E41A}"/>
    <cellStyle name="20 % - Akzent4 22" xfId="295" xr:uid="{30225B12-27DB-44E4-99C0-57D3DDF322D2}"/>
    <cellStyle name="20 % - Akzent4 23" xfId="296" xr:uid="{88416F15-6889-41D6-AEF8-2A37D45CFA62}"/>
    <cellStyle name="20 % - Akzent4 24" xfId="297" xr:uid="{F241018E-A8F3-484C-B642-795E71D3B0A1}"/>
    <cellStyle name="20 % - Akzent4 25" xfId="298" xr:uid="{AE3462DB-0D1D-4BB1-9B79-0112C28CF8CC}"/>
    <cellStyle name="20 % - Akzent4 26" xfId="3629" xr:uid="{5FFB408D-84C5-4DB6-BF91-143B70DF88E4}"/>
    <cellStyle name="20 % - Akzent4 3" xfId="299" xr:uid="{4DD83738-5A4F-44A3-94A6-973944B95EE6}"/>
    <cellStyle name="20 % - Akzent4 3 2" xfId="300" xr:uid="{86E80C2A-126D-4608-BF00-1F79A92C20D6}"/>
    <cellStyle name="20 % - Akzent4 3 2 2" xfId="301" xr:uid="{32B0D8BE-BE91-471B-9326-97345A6F4AAE}"/>
    <cellStyle name="20 % - Akzent4 3 2 3" xfId="302" xr:uid="{5FC799BB-3D11-4AD8-8E0D-EBFEC6B0E2CA}"/>
    <cellStyle name="20 % - Akzent4 3 2 4" xfId="3512" xr:uid="{F83C5E3F-1BC8-4988-A2F2-F927B3F39937}"/>
    <cellStyle name="20 % - Akzent4 3 3" xfId="303" xr:uid="{72BA4DDF-4FC4-4F9F-BF6C-601B6E28F4FF}"/>
    <cellStyle name="20 % - Akzent4 3 3 2" xfId="304" xr:uid="{674DE8A9-153C-4C49-9C14-E3DC29C69DD8}"/>
    <cellStyle name="20 % - Akzent4 3 3 3" xfId="305" xr:uid="{D4093D06-83E7-41D2-89D2-29137C02B4B1}"/>
    <cellStyle name="20 % - Akzent4 3 3 4" xfId="3411" xr:uid="{894232F2-9039-4804-8E1B-FA34652EBCFB}"/>
    <cellStyle name="20 % - Akzent4 3 4" xfId="306" xr:uid="{14E47C5C-44E1-47DE-874B-F0F2B85500D8}"/>
    <cellStyle name="20 % - Akzent4 3 5" xfId="307" xr:uid="{F177BD8A-2ADF-4136-B844-5849E589552E}"/>
    <cellStyle name="20 % - Akzent4 3 6" xfId="3271" xr:uid="{932B364C-2F27-4C49-994F-178F9079D3ED}"/>
    <cellStyle name="20 % - Akzent4 3_AJ001456 SPREADER BARS 30cm 본작업사양서 rev5(2014.11.06)--작업중" xfId="308" xr:uid="{B5C76752-B907-4BD1-B554-E9990114FF4F}"/>
    <cellStyle name="20 % - Akzent4 4" xfId="309" xr:uid="{64B9F3B2-5B28-45A8-95CC-7D3D22DF749F}"/>
    <cellStyle name="20 % - Akzent4 4 2" xfId="310" xr:uid="{0C944298-F9EC-4C2A-998F-D8A3331DE69E}"/>
    <cellStyle name="20 % - Akzent4 4 2 2" xfId="311" xr:uid="{4BA3C4EB-5A43-41C2-9FF4-420BEDC9FEE3}"/>
    <cellStyle name="20 % - Akzent4 4 2 3" xfId="312" xr:uid="{6A3144C4-98CD-4DDB-93BC-4DA827E480BB}"/>
    <cellStyle name="20 % - Akzent4 4 2 4" xfId="3513" xr:uid="{0EEC8DA5-67C3-4F23-B904-4067DD3DF5D9}"/>
    <cellStyle name="20 % - Akzent4 4 3" xfId="313" xr:uid="{4D5A7559-ABC0-414D-988E-7A5B046ECDB9}"/>
    <cellStyle name="20 % - Akzent4 4 3 2" xfId="314" xr:uid="{314FAD74-B3BD-4E51-B954-C3C64981E89D}"/>
    <cellStyle name="20 % - Akzent4 4 3 3" xfId="315" xr:uid="{BD6774A6-7B15-4EEB-9831-2C410858AF88}"/>
    <cellStyle name="20 % - Akzent4 4 3 4" xfId="3412" xr:uid="{FC055587-A55F-415D-A581-1000C3021811}"/>
    <cellStyle name="20 % - Akzent4 4 4" xfId="316" xr:uid="{9CBFC090-BB50-410E-80F9-1C298BE8C287}"/>
    <cellStyle name="20 % - Akzent4 4 5" xfId="317" xr:uid="{2917FEA1-336B-42EE-8732-41EC4ABE9D3B}"/>
    <cellStyle name="20 % - Akzent4 4 6" xfId="3272" xr:uid="{2C4859DB-321B-4FE6-A30F-F5486181DC9C}"/>
    <cellStyle name="20 % - Akzent4 4_AJ001456 SPREADER BARS 30cm 본작업사양서 rev5(2014.11.06)--작업중" xfId="318" xr:uid="{ADB2D06D-D422-430B-9E7E-FEFFA4538007}"/>
    <cellStyle name="20 % - Akzent4 5" xfId="319" xr:uid="{7AA14959-DDA6-415D-A11B-4E1A200F87E9}"/>
    <cellStyle name="20 % - Akzent4 5 2" xfId="320" xr:uid="{92B7FD74-BCBD-40ED-BF6C-77F904852297}"/>
    <cellStyle name="20 % - Akzent4 5 2 2" xfId="321" xr:uid="{C8036C5F-AC81-4E78-A3A2-8671A9FD0F44}"/>
    <cellStyle name="20 % - Akzent4 5 2 3" xfId="322" xr:uid="{0ED005AF-485D-47BB-8E6D-65B3C49952C1}"/>
    <cellStyle name="20 % - Akzent4 5 2 4" xfId="3514" xr:uid="{EC3DE65D-0C86-410D-B0FE-C9BC889B3EA9}"/>
    <cellStyle name="20 % - Akzent4 5 3" xfId="323" xr:uid="{D128ACC6-3E3F-44F0-AF54-B32C657873F9}"/>
    <cellStyle name="20 % - Akzent4 5 3 2" xfId="324" xr:uid="{72829A1A-0258-4FB8-B2ED-3916AA1FEC81}"/>
    <cellStyle name="20 % - Akzent4 5 3 3" xfId="325" xr:uid="{94E417FD-E3B3-4BCB-9D2C-AB0C403F2F12}"/>
    <cellStyle name="20 % - Akzent4 5 3 4" xfId="3413" xr:uid="{0F106DB8-DC73-4B15-89D1-8209FC59534F}"/>
    <cellStyle name="20 % - Akzent4 5 4" xfId="326" xr:uid="{7CEEA2DD-5E48-49C0-9116-2C20A6054578}"/>
    <cellStyle name="20 % - Akzent4 5 5" xfId="327" xr:uid="{8FE01A3E-85EE-4D87-998C-F358DE575282}"/>
    <cellStyle name="20 % - Akzent4 5 6" xfId="3273" xr:uid="{672F5072-6885-4291-85EA-BECB50EA3402}"/>
    <cellStyle name="20 % - Akzent4 5_AJ001456 SPREADER BARS 30cm 본작업사양서 rev5(2014.11.06)--작업중" xfId="328" xr:uid="{4A15EF43-728A-481D-B1C3-AD3D61EC875E}"/>
    <cellStyle name="20 % - Akzent4 6" xfId="329" xr:uid="{7DBF76B9-8281-4D3A-A505-C4C3A7DF10F4}"/>
    <cellStyle name="20 % - Akzent4 6 2" xfId="330" xr:uid="{AB2A5B03-AF83-44B8-A6D7-DE096C30E95D}"/>
    <cellStyle name="20 % - Akzent4 6 2 2" xfId="331" xr:uid="{5013F976-E3DF-4A12-B486-2C7A2B2D3272}"/>
    <cellStyle name="20 % - Akzent4 6 2 3" xfId="332" xr:uid="{160FA348-6979-4FF7-AE7E-765E5FCF82EE}"/>
    <cellStyle name="20 % - Akzent4 6 2 4" xfId="3515" xr:uid="{D1A249D3-72EA-416D-8D79-9613631011D8}"/>
    <cellStyle name="20 % - Akzent4 6 3" xfId="333" xr:uid="{FEE1642F-3F5C-4722-95A8-709A0DBE8DD3}"/>
    <cellStyle name="20 % - Akzent4 6 3 2" xfId="334" xr:uid="{79C16A6B-53B2-44AC-B8AF-6E443107D268}"/>
    <cellStyle name="20 % - Akzent4 6 3 3" xfId="335" xr:uid="{7B247545-E8EB-4802-B14E-AC01483DE835}"/>
    <cellStyle name="20 % - Akzent4 6 3 4" xfId="3414" xr:uid="{7CEF4BEF-271B-49D4-9206-2FB12DFC77CB}"/>
    <cellStyle name="20 % - Akzent4 6 4" xfId="336" xr:uid="{9F895F22-F29C-47A1-AF00-DD32624796B6}"/>
    <cellStyle name="20 % - Akzent4 6 5" xfId="337" xr:uid="{93D594BE-F4CE-4C33-967A-A5F66B5AD561}"/>
    <cellStyle name="20 % - Akzent4 6 6" xfId="3274" xr:uid="{79A2AB7E-219E-4F34-8818-8554EAB79682}"/>
    <cellStyle name="20 % - Akzent4 6_AJ001456 SPREADER BARS 30cm 본작업사양서 rev5(2014.11.06)--작업중" xfId="338" xr:uid="{94D6CA86-BA00-4FB3-88E4-739682011EE0}"/>
    <cellStyle name="20 % - Akzent4 7" xfId="339" xr:uid="{0F424F1D-9BAB-4A1B-A92B-2863DE9D2C03}"/>
    <cellStyle name="20 % - Akzent4 7 2" xfId="340" xr:uid="{F3F4EA66-732F-43D1-BD27-026B3AD1C7D8}"/>
    <cellStyle name="20 % - Akzent4 7 2 2" xfId="341" xr:uid="{5C426FA6-6815-44A6-9867-92DF6CB557A7}"/>
    <cellStyle name="20 % - Akzent4 7 2 3" xfId="342" xr:uid="{3058E3D7-A452-4374-BA4D-8B369AADF40F}"/>
    <cellStyle name="20 % - Akzent4 7 2 4" xfId="3516" xr:uid="{4418C28C-5650-41C2-B0CA-ED7067549605}"/>
    <cellStyle name="20 % - Akzent4 7 3" xfId="343" xr:uid="{AE7399A1-C7E6-44E2-BD1D-E86EA3170E1F}"/>
    <cellStyle name="20 % - Akzent4 7 3 2" xfId="344" xr:uid="{80BB007E-79A3-4B7E-ABCF-EE9598304892}"/>
    <cellStyle name="20 % - Akzent4 7 3 3" xfId="345" xr:uid="{634645B9-0785-41D7-90C8-C0953313AD57}"/>
    <cellStyle name="20 % - Akzent4 7 3 4" xfId="3415" xr:uid="{B631E696-7C7A-40AA-87C6-7C88931D5B86}"/>
    <cellStyle name="20 % - Akzent4 7 4" xfId="346" xr:uid="{690BDAC4-809A-4006-99BC-A6F34F6406E0}"/>
    <cellStyle name="20 % - Akzent4 7 5" xfId="347" xr:uid="{413B01F9-75A9-42CF-80D6-54D01EA46F49}"/>
    <cellStyle name="20 % - Akzent4 7 6" xfId="3275" xr:uid="{C3732014-5349-4CD4-A540-9DFEDCB7ABF5}"/>
    <cellStyle name="20 % - Akzent4 7_ title" xfId="348" xr:uid="{59AA0811-843E-41E1-ADFD-09B2831BDC93}"/>
    <cellStyle name="20 % - Akzent4 8" xfId="349" xr:uid="{240A6625-A064-437D-9B05-16A1BDEBA7C1}"/>
    <cellStyle name="20 % - Akzent4 8 2" xfId="350" xr:uid="{9AACB058-1093-427A-9B96-4EFEA229B3B4}"/>
    <cellStyle name="20 % - Akzent4 8 2 2" xfId="351" xr:uid="{AD6CD073-18C5-45E1-B936-D70234E9387B}"/>
    <cellStyle name="20 % - Akzent4 8 2 3" xfId="352" xr:uid="{0F7EEDD4-3869-4736-ADD8-4DB7E55B7766}"/>
    <cellStyle name="20 % - Akzent4 8 2 4" xfId="3517" xr:uid="{70CFE931-3187-4761-81F8-32205292B221}"/>
    <cellStyle name="20 % - Akzent4 8 3" xfId="353" xr:uid="{A8BECB3B-B294-466A-A155-B870CD510BF9}"/>
    <cellStyle name="20 % - Akzent4 8 3 2" xfId="354" xr:uid="{6515ECAE-6DDC-4560-B2F9-20D8A17B565B}"/>
    <cellStyle name="20 % - Akzent4 8 3 3" xfId="355" xr:uid="{31745BEE-7CFE-4B02-A192-E6FB808E1F1C}"/>
    <cellStyle name="20 % - Akzent4 8 3 4" xfId="3416" xr:uid="{E646E422-5CE6-4E7F-B9D9-4EF4FD40FCE2}"/>
    <cellStyle name="20 % - Akzent4 8 4" xfId="356" xr:uid="{343A0FAE-0D34-45FB-AF41-E6DA1AB52D86}"/>
    <cellStyle name="20 % - Akzent4 8 4 2" xfId="357" xr:uid="{A6A813CC-910C-45DC-A972-2268D0BEDE4B}"/>
    <cellStyle name="20 % - Akzent4 8 5" xfId="358" xr:uid="{EB556F5A-2739-48F4-AE0E-D87CD48BD2CD}"/>
    <cellStyle name="20 % - Akzent4 8 6" xfId="3276" xr:uid="{C3F660AF-3E6F-46F6-8DCE-2E2A56515280}"/>
    <cellStyle name="20 % - Akzent4 8_ title" xfId="359" xr:uid="{83448908-F96E-409B-934F-A0DCF6DA08D0}"/>
    <cellStyle name="20 % - Akzent4 9" xfId="360" xr:uid="{FC612154-9F09-4FC9-88A9-9C46F108471F}"/>
    <cellStyle name="20 % - Akzent4 9 2" xfId="361" xr:uid="{515E2DB2-D759-469C-B508-1AA3B47E3E8A}"/>
    <cellStyle name="20 % - Akzent5 10" xfId="362" xr:uid="{BE6A8B4C-D10C-41A2-8AD0-06E14C199F07}"/>
    <cellStyle name="20 % - Akzent5 10 2" xfId="363" xr:uid="{2B80127E-DA08-448B-A79E-335A2BADDC10}"/>
    <cellStyle name="20 % - Akzent5 11" xfId="364" xr:uid="{E9D89682-981A-47C8-BD68-CA4C367AE0E3}"/>
    <cellStyle name="20 % - Akzent5 12" xfId="365" xr:uid="{9CA1EE39-E629-48A6-932B-FBC5C7CEF23E}"/>
    <cellStyle name="20 % - Akzent5 13" xfId="366" xr:uid="{E286F212-43B7-49A0-BDF7-8D6433B2165A}"/>
    <cellStyle name="20 % - Akzent5 14" xfId="367" xr:uid="{F8A32752-2145-45E0-801D-5CFF0782A4DA}"/>
    <cellStyle name="20 % - Akzent5 15" xfId="368" xr:uid="{91B4DAD1-F26F-41AD-92F3-2F18568E68AF}"/>
    <cellStyle name="20 % - Akzent5 16" xfId="369" xr:uid="{F064B9D2-F6F7-47B0-98C5-7BDE25F00495}"/>
    <cellStyle name="20 % - Akzent5 17" xfId="370" xr:uid="{F9491C69-4050-44D8-B569-1FA59DF9B101}"/>
    <cellStyle name="20 % - Akzent5 18" xfId="371" xr:uid="{9BDE3C93-9A48-4B0C-81DB-AC218AA9872E}"/>
    <cellStyle name="20 % - Akzent5 19" xfId="372" xr:uid="{C8096395-512E-4FBA-9522-C4C73366A5BE}"/>
    <cellStyle name="20 % - Akzent5 2" xfId="373" xr:uid="{79841EF9-4D33-4C42-9DCE-1C9F395A7B99}"/>
    <cellStyle name="20 % - Akzent5 2 2" xfId="374" xr:uid="{6D5562AE-D383-40DC-894D-CCF8844D22E6}"/>
    <cellStyle name="20 % - Akzent5 2 2 2" xfId="375" xr:uid="{6C272747-B3FE-45A5-BE06-E76D8A586C8B}"/>
    <cellStyle name="20 % - Akzent5 2 2 3" xfId="376" xr:uid="{7552AA6A-CCCA-4773-9DE0-B31DC2B9C07A}"/>
    <cellStyle name="20 % - Akzent5 2 2 4" xfId="3518" xr:uid="{3F2612A7-DE8B-4EA4-A4FD-B531B8771B16}"/>
    <cellStyle name="20 % - Akzent5 2 3" xfId="377" xr:uid="{96D7187B-645E-433A-988A-EF791FE372EC}"/>
    <cellStyle name="20 % - Akzent5 2 3 2" xfId="378" xr:uid="{34987AAB-FDE5-42BC-BE0B-20AA742B8FA6}"/>
    <cellStyle name="20 % - Akzent5 2 3 3" xfId="379" xr:uid="{1B6FC1BA-F72B-406D-8781-09735721CE3A}"/>
    <cellStyle name="20 % - Akzent5 2 3 4" xfId="3417" xr:uid="{D963879E-9718-48A7-96E2-3D387FD951FE}"/>
    <cellStyle name="20 % - Akzent5 2 4" xfId="380" xr:uid="{7A496229-2337-49D2-A059-81FF7233C910}"/>
    <cellStyle name="20 % - Akzent5 2 5" xfId="381" xr:uid="{4382424B-03A9-478D-8BEB-DDF1353713E0}"/>
    <cellStyle name="20 % - Akzent5 2 6" xfId="3277" xr:uid="{5D7EE9A7-3F86-4273-85D3-950EABC2B861}"/>
    <cellStyle name="20 % - Akzent5 2 7" xfId="3715" xr:uid="{A2685EA6-4B90-44E5-B09D-2938A01DD423}"/>
    <cellStyle name="20 % - Akzent5 2_AJ001456 SPREADER BARS 30cm 본작업사양서 rev5(2014.11.06)--작업중" xfId="382" xr:uid="{09E78A43-258E-45EF-BA63-B7C456021319}"/>
    <cellStyle name="20 % - Akzent5 20" xfId="383" xr:uid="{130824AC-2E2B-4DE0-B24C-AF4D8111D002}"/>
    <cellStyle name="20 % - Akzent5 21" xfId="384" xr:uid="{FD3810B2-D620-460E-8B3E-C3E8DF1C41BD}"/>
    <cellStyle name="20 % - Akzent5 22" xfId="385" xr:uid="{3A91A8FC-0502-47D2-A52D-26A8B9A085EE}"/>
    <cellStyle name="20 % - Akzent5 23" xfId="386" xr:uid="{41DCCE41-F2C6-4868-A708-D358161EB594}"/>
    <cellStyle name="20 % - Akzent5 24" xfId="387" xr:uid="{951D6E9A-0953-4191-A500-F054642708BC}"/>
    <cellStyle name="20 % - Akzent5 25" xfId="388" xr:uid="{1ED4BABD-1E33-4962-8044-1E9BE446F115}"/>
    <cellStyle name="20 % - Akzent5 26" xfId="3633" xr:uid="{C0FF187F-98F6-4F61-AAD6-56EC09B09DC5}"/>
    <cellStyle name="20 % - Akzent5 3" xfId="389" xr:uid="{1554A674-A768-493D-B1D3-0259077002D4}"/>
    <cellStyle name="20 % - Akzent5 3 2" xfId="390" xr:uid="{054E923D-929F-4224-A4FE-DF613D0BD030}"/>
    <cellStyle name="20 % - Akzent5 3 2 2" xfId="391" xr:uid="{A7691AD3-6AB8-4E32-97E1-564303A317A7}"/>
    <cellStyle name="20 % - Akzent5 3 2 3" xfId="392" xr:uid="{7CE3E68C-CE27-4449-8353-BDB21EC0430E}"/>
    <cellStyle name="20 % - Akzent5 3 2 4" xfId="3519" xr:uid="{F63BE02F-2B01-4590-B20B-C665AB7911D5}"/>
    <cellStyle name="20 % - Akzent5 3 3" xfId="393" xr:uid="{16D64B9D-8541-43B2-9741-AC02EB338ABA}"/>
    <cellStyle name="20 % - Akzent5 3 3 2" xfId="394" xr:uid="{AE83E227-2507-4025-B293-4DD2DBFC93F6}"/>
    <cellStyle name="20 % - Akzent5 3 3 3" xfId="395" xr:uid="{B95A7A9C-DBC7-4A38-A0A2-C403ABA1BD93}"/>
    <cellStyle name="20 % - Akzent5 3 3 4" xfId="3418" xr:uid="{C301472B-1B74-4900-85D9-379FCE6D6325}"/>
    <cellStyle name="20 % - Akzent5 3 4" xfId="396" xr:uid="{7D32DB29-4385-4DDB-98DD-4BA44C62668A}"/>
    <cellStyle name="20 % - Akzent5 3 5" xfId="397" xr:uid="{FC0692F3-01FC-483B-AD85-BC3AD60B21BD}"/>
    <cellStyle name="20 % - Akzent5 3 6" xfId="3278" xr:uid="{72820B6C-D369-47EA-B7D9-C1A70275B028}"/>
    <cellStyle name="20 % - Akzent5 3_AJ001456 SPREADER BARS 30cm 본작업사양서 rev5(2014.11.06)--작업중" xfId="398" xr:uid="{20CEBBCA-E184-4AE4-9525-67EDBB73ED02}"/>
    <cellStyle name="20 % - Akzent5 4" xfId="399" xr:uid="{598EF525-9586-420E-B7D7-5B8D842E4EE8}"/>
    <cellStyle name="20 % - Akzent5 4 2" xfId="400" xr:uid="{3A663FCF-C7F0-467D-96B0-C41FC8EE2CBC}"/>
    <cellStyle name="20 % - Akzent5 4 2 2" xfId="401" xr:uid="{456B62AE-1E53-412F-9F63-E05BB3AA21BD}"/>
    <cellStyle name="20 % - Akzent5 4 2 3" xfId="402" xr:uid="{FA7B491C-E0C2-403D-8B4A-64E0E8A7D5D2}"/>
    <cellStyle name="20 % - Akzent5 4 2 4" xfId="3520" xr:uid="{4F10BFFC-4D7A-4458-B587-73A805E6FE02}"/>
    <cellStyle name="20 % - Akzent5 4 3" xfId="403" xr:uid="{666EAB51-5753-407B-94B5-077A4A5FB6DD}"/>
    <cellStyle name="20 % - Akzent5 4 3 2" xfId="404" xr:uid="{4BF115E5-FE21-4CF2-8C63-0E8147F7875C}"/>
    <cellStyle name="20 % - Akzent5 4 3 3" xfId="405" xr:uid="{197BFFC1-3026-4993-8D38-F2F79E35F9A1}"/>
    <cellStyle name="20 % - Akzent5 4 3 4" xfId="3419" xr:uid="{0E6FDE28-2AE4-4B9D-800B-62ED43679A8D}"/>
    <cellStyle name="20 % - Akzent5 4 4" xfId="406" xr:uid="{73C95924-705D-4FAF-B4D9-ADD65599C667}"/>
    <cellStyle name="20 % - Akzent5 4 5" xfId="407" xr:uid="{1753FA8A-D579-47C3-A642-44CB2638C4DF}"/>
    <cellStyle name="20 % - Akzent5 4 6" xfId="3279" xr:uid="{DD99D348-8E3C-4824-858F-CE2B526EEFF7}"/>
    <cellStyle name="20 % - Akzent5 4_AJ001456 SPREADER BARS 30cm 본작업사양서 rev5(2014.11.06)--작업중" xfId="408" xr:uid="{A9C56463-4B5B-48BF-9F2F-B2584EA9A800}"/>
    <cellStyle name="20 % - Akzent5 5" xfId="409" xr:uid="{4B5ECA39-2FB8-40BA-9CC4-16B0CDBAD28C}"/>
    <cellStyle name="20 % - Akzent5 5 2" xfId="410" xr:uid="{E390A423-CD6C-4B0F-9D24-91999B7AD0FD}"/>
    <cellStyle name="20 % - Akzent5 5 2 2" xfId="411" xr:uid="{871086A1-9473-4183-8B57-87039A45F15C}"/>
    <cellStyle name="20 % - Akzent5 5 2 3" xfId="412" xr:uid="{FE7BF618-095F-461E-901B-E9EA9D88B396}"/>
    <cellStyle name="20 % - Akzent5 5 2 4" xfId="3521" xr:uid="{DE77D5C9-FE93-41AD-913E-0046294361C0}"/>
    <cellStyle name="20 % - Akzent5 5 3" xfId="413" xr:uid="{3329F004-2F0A-4822-B150-D2D5A1A5FC01}"/>
    <cellStyle name="20 % - Akzent5 5 3 2" xfId="414" xr:uid="{018E53BE-2CCA-4EC5-9532-BBE144B71A3E}"/>
    <cellStyle name="20 % - Akzent5 5 3 3" xfId="415" xr:uid="{6537A4D0-2137-4CC2-BC63-9FC0A83AD76E}"/>
    <cellStyle name="20 % - Akzent5 5 3 4" xfId="3420" xr:uid="{5F5A15C4-E87B-4BB3-BD7A-C9A675792B94}"/>
    <cellStyle name="20 % - Akzent5 5 4" xfId="416" xr:uid="{52BC0639-7F52-4907-A941-58E9DA4DE219}"/>
    <cellStyle name="20 % - Akzent5 5 5" xfId="417" xr:uid="{75709D16-A567-4478-B297-DA35EA489725}"/>
    <cellStyle name="20 % - Akzent5 5 6" xfId="3280" xr:uid="{5880C4C1-EC99-4882-BA22-D8E3EF088D2F}"/>
    <cellStyle name="20 % - Akzent5 5_AJ001456 SPREADER BARS 30cm 본작업사양서 rev5(2014.11.06)--작업중" xfId="418" xr:uid="{3868016C-B586-453A-A746-477B586C586E}"/>
    <cellStyle name="20 % - Akzent5 6" xfId="419" xr:uid="{E69196A6-6462-440A-AB99-4F5E523A4D15}"/>
    <cellStyle name="20 % - Akzent5 6 2" xfId="420" xr:uid="{0ABA9DD7-E92D-42A4-8F5B-54163128BFFC}"/>
    <cellStyle name="20 % - Akzent5 6 2 2" xfId="421" xr:uid="{934618E9-133C-4CF7-BAD8-1975275FD33C}"/>
    <cellStyle name="20 % - Akzent5 6 2 3" xfId="422" xr:uid="{9AD2CC87-EE10-4D47-BEF0-84EB14A479E0}"/>
    <cellStyle name="20 % - Akzent5 6 2 4" xfId="3522" xr:uid="{C4A12CD0-13D1-44FF-BDC4-8BA9A724529E}"/>
    <cellStyle name="20 % - Akzent5 6 3" xfId="423" xr:uid="{29DABE78-3C17-47A0-9D8E-3A5DAB29210F}"/>
    <cellStyle name="20 % - Akzent5 6 3 2" xfId="424" xr:uid="{759AA4FA-91D6-4C02-B00C-1C04D167FE84}"/>
    <cellStyle name="20 % - Akzent5 6 3 3" xfId="425" xr:uid="{994EB5BA-4E92-4C13-B91A-5D652D61415B}"/>
    <cellStyle name="20 % - Akzent5 6 3 4" xfId="3421" xr:uid="{D096B0B8-BD7E-4A20-B562-64423067F12F}"/>
    <cellStyle name="20 % - Akzent5 6 4" xfId="426" xr:uid="{A7670F80-6AC0-4E8D-BCA0-63A1EBE57F8A}"/>
    <cellStyle name="20 % - Akzent5 6 5" xfId="427" xr:uid="{7DFFA9BA-CAAE-478D-95CA-93D4E470D401}"/>
    <cellStyle name="20 % - Akzent5 6 6" xfId="3281" xr:uid="{34BCCAB4-6E3A-44BB-94F6-BC48E893E5B6}"/>
    <cellStyle name="20 % - Akzent5 6_AJ001456 SPREADER BARS 30cm 본작업사양서 rev5(2014.11.06)--작업중" xfId="428" xr:uid="{2FD02812-FAF7-46DF-9A4E-3E35490F39EA}"/>
    <cellStyle name="20 % - Akzent5 7" xfId="429" xr:uid="{DDB272D9-869D-46D7-9EE0-150FED9EDA9D}"/>
    <cellStyle name="20 % - Akzent5 7 2" xfId="430" xr:uid="{7D8D6265-7886-46C3-8FAD-D2DD1F2F8AC0}"/>
    <cellStyle name="20 % - Akzent5 7 2 2" xfId="431" xr:uid="{5F0FB24A-5223-49D0-AC35-DE88E29F8381}"/>
    <cellStyle name="20 % - Akzent5 7 2 3" xfId="432" xr:uid="{DA65BDCF-01F1-4F34-9FD4-3473E9080385}"/>
    <cellStyle name="20 % - Akzent5 7 2 4" xfId="3523" xr:uid="{746A99BE-20B2-4ED9-B5C3-53FFE5287D0B}"/>
    <cellStyle name="20 % - Akzent5 7 3" xfId="433" xr:uid="{48C86B68-C540-4C44-905D-A2FB0A4A0002}"/>
    <cellStyle name="20 % - Akzent5 7 3 2" xfId="434" xr:uid="{896F8BE6-F88F-425C-8A45-DD3F3038B479}"/>
    <cellStyle name="20 % - Akzent5 7 3 3" xfId="435" xr:uid="{1FBFFADE-DDCE-4B68-A3DD-3CC16D16266C}"/>
    <cellStyle name="20 % - Akzent5 7 3 4" xfId="3422" xr:uid="{3813BD55-2D56-404D-886E-C62ECAF409E6}"/>
    <cellStyle name="20 % - Akzent5 7 4" xfId="436" xr:uid="{D117CB5B-FFAD-48C0-824C-83A025570FE9}"/>
    <cellStyle name="20 % - Akzent5 7 5" xfId="437" xr:uid="{A6F2E58F-857A-4701-979F-2A6844BAD345}"/>
    <cellStyle name="20 % - Akzent5 7 6" xfId="3282" xr:uid="{A2B8903E-60E2-4D3B-9B48-263BE60FC1B7}"/>
    <cellStyle name="20 % - Akzent5 7_ title" xfId="438" xr:uid="{9FA7E68C-E1E9-452B-AF08-1217B8B55492}"/>
    <cellStyle name="20 % - Akzent5 8" xfId="439" xr:uid="{B230D8D1-F851-49D5-B4DC-65FA610B564D}"/>
    <cellStyle name="20 % - Akzent5 8 2" xfId="440" xr:uid="{D5A3A0A7-2A10-413A-8029-A8A62E7094F9}"/>
    <cellStyle name="20 % - Akzent5 8 2 2" xfId="441" xr:uid="{3DC591BB-F83B-401E-8216-505C6048A603}"/>
    <cellStyle name="20 % - Akzent5 8 2 3" xfId="442" xr:uid="{7EB0DDD9-5F0E-4022-BDE0-07D9C691FA21}"/>
    <cellStyle name="20 % - Akzent5 8 2 4" xfId="3524" xr:uid="{725B6B00-8A0B-43EA-AC65-74631E4BD980}"/>
    <cellStyle name="20 % - Akzent5 8 3" xfId="443" xr:uid="{2713D175-D6B3-441E-BAA1-4AF99571BDC7}"/>
    <cellStyle name="20 % - Akzent5 8 3 2" xfId="444" xr:uid="{800D6C96-06BC-431D-B988-A5EAF4B4B8BD}"/>
    <cellStyle name="20 % - Akzent5 8 3 3" xfId="445" xr:uid="{5ADA2029-8CFA-4A9B-A1A4-1481188E8A82}"/>
    <cellStyle name="20 % - Akzent5 8 3 4" xfId="3423" xr:uid="{A64C9997-90EA-4377-9805-039D90939059}"/>
    <cellStyle name="20 % - Akzent5 8 4" xfId="446" xr:uid="{DE4805C8-BEB3-47EA-BC31-48CF6DB81BC2}"/>
    <cellStyle name="20 % - Akzent5 8 4 2" xfId="447" xr:uid="{7BBA2AE8-0056-44BC-94A6-0D495ACBF5B7}"/>
    <cellStyle name="20 % - Akzent5 8 5" xfId="448" xr:uid="{0A7379D8-9B1B-4CF2-BED4-A7BF169D4AAD}"/>
    <cellStyle name="20 % - Akzent5 8 6" xfId="3283" xr:uid="{FBD45736-FF70-4829-A877-473F1844EAE5}"/>
    <cellStyle name="20 % - Akzent5 8_ title" xfId="449" xr:uid="{5DEB49ED-19B5-45C8-B440-722DA41B4022}"/>
    <cellStyle name="20 % - Akzent5 9" xfId="450" xr:uid="{6E868A2C-B5BC-4727-B4B9-931392F8E1C5}"/>
    <cellStyle name="20 % - Akzent5 9 2" xfId="451" xr:uid="{854F33C4-6615-4003-9810-0C0DCC6AF336}"/>
    <cellStyle name="20 % - Akzent5 9 3" xfId="452" xr:uid="{43FFB641-5AF9-422B-B12C-EDD42F710E56}"/>
    <cellStyle name="20 % - Akzent6 10" xfId="453" xr:uid="{920BC0D1-4DF2-4CBB-9344-A43A71897317}"/>
    <cellStyle name="20 % - Akzent6 10 2" xfId="454" xr:uid="{79A13FE0-D500-41B9-B386-E01C727A7C6A}"/>
    <cellStyle name="20 % - Akzent6 11" xfId="455" xr:uid="{328CA16C-BD6A-4B13-A3ED-E666536D81F7}"/>
    <cellStyle name="20 % - Akzent6 12" xfId="456" xr:uid="{F5BAAF48-3E84-450C-A5AC-56043B9FB00F}"/>
    <cellStyle name="20 % - Akzent6 13" xfId="457" xr:uid="{3C1DB189-4FC0-49C3-BD8F-490AD1012D29}"/>
    <cellStyle name="20 % - Akzent6 14" xfId="458" xr:uid="{1D82FDB8-7333-49CC-8B7E-623D69579AC0}"/>
    <cellStyle name="20 % - Akzent6 15" xfId="459" xr:uid="{910C8807-4476-4424-84A9-4EADB3CD65B2}"/>
    <cellStyle name="20 % - Akzent6 16" xfId="460" xr:uid="{D272AB1E-410F-48F3-835B-F250347EFAA6}"/>
    <cellStyle name="20 % - Akzent6 17" xfId="461" xr:uid="{DFA74978-3587-4D39-AE86-532B07D080C3}"/>
    <cellStyle name="20 % - Akzent6 18" xfId="462" xr:uid="{8086AA1C-4ADD-417D-A032-7842489C8309}"/>
    <cellStyle name="20 % - Akzent6 19" xfId="463" xr:uid="{0F4ACBA5-03C7-4E99-8F7A-410F5D761807}"/>
    <cellStyle name="20 % - Akzent6 2" xfId="464" xr:uid="{93BEDFE9-445F-4898-9C40-449D7DAEF95C}"/>
    <cellStyle name="20 % - Akzent6 2 2" xfId="465" xr:uid="{2F2F662D-2D22-4575-9AE8-CAEF2C6D667A}"/>
    <cellStyle name="20 % - Akzent6 2 2 2" xfId="466" xr:uid="{3E85F745-DD4F-4538-87BD-A9C3829F6038}"/>
    <cellStyle name="20 % - Akzent6 2 2 3" xfId="467" xr:uid="{98EB49D5-B082-479C-9A29-529AAD948F77}"/>
    <cellStyle name="20 % - Akzent6 2 2 4" xfId="3525" xr:uid="{A93B6AB3-B6E4-46F1-8E1A-015BB4129F86}"/>
    <cellStyle name="20 % - Akzent6 2 3" xfId="468" xr:uid="{091EE3AF-1EC1-4225-991D-E8CC090C5EA9}"/>
    <cellStyle name="20 % - Akzent6 2 3 2" xfId="469" xr:uid="{55DE8F7F-C8E6-4E5F-B32B-874D64C3DADE}"/>
    <cellStyle name="20 % - Akzent6 2 3 3" xfId="470" xr:uid="{0A6BB929-6309-4A73-B22B-CEEF69D4DF5B}"/>
    <cellStyle name="20 % - Akzent6 2 3 4" xfId="3424" xr:uid="{ADFFDF1B-FEE0-474F-B5EE-7CD264576143}"/>
    <cellStyle name="20 % - Akzent6 2 4" xfId="471" xr:uid="{FD9CEBAF-6990-4018-86F4-0A67B8261B03}"/>
    <cellStyle name="20 % - Akzent6 2 5" xfId="472" xr:uid="{87F4B180-D8FA-414F-82F9-00C2C8D72FB6}"/>
    <cellStyle name="20 % - Akzent6 2 6" xfId="3284" xr:uid="{2CB72B81-773E-46F0-9538-5FB94F0E7E8E}"/>
    <cellStyle name="20 % - Akzent6 2 7" xfId="3716" xr:uid="{A248984A-EDD3-4021-944C-F15A953C4EC6}"/>
    <cellStyle name="20 % - Akzent6 2_AJ001456 SPREADER BARS 30cm 본작업사양서 rev5(2014.11.06)--작업중" xfId="473" xr:uid="{22C28674-AF0D-4979-93D1-DFAE25951C25}"/>
    <cellStyle name="20 % - Akzent6 20" xfId="474" xr:uid="{2BED357C-84C0-4A9D-963F-BFFB57D3601D}"/>
    <cellStyle name="20 % - Akzent6 21" xfId="475" xr:uid="{4CD0518F-D7EA-43F7-8E64-25CF940A1FE5}"/>
    <cellStyle name="20 % - Akzent6 22" xfId="476" xr:uid="{24F739D2-A13B-4FF3-B727-06255E0F7F23}"/>
    <cellStyle name="20 % - Akzent6 23" xfId="477" xr:uid="{CD8D9077-53B7-47A7-9AE8-F8D6B5418F0A}"/>
    <cellStyle name="20 % - Akzent6 24" xfId="478" xr:uid="{39B6E4DF-319D-4400-80D1-DB39A2CBFF66}"/>
    <cellStyle name="20 % - Akzent6 25" xfId="479" xr:uid="{6D3B6720-12E2-4886-9402-614C101E1102}"/>
    <cellStyle name="20 % - Akzent6 26" xfId="3637" xr:uid="{847142B3-F9DA-4845-AF1E-24A295214BA6}"/>
    <cellStyle name="20 % - Akzent6 3" xfId="480" xr:uid="{A9839342-E8B9-4BDC-A48E-ECBCE72013C3}"/>
    <cellStyle name="20 % - Akzent6 3 2" xfId="481" xr:uid="{611BB157-D01A-4C67-8AD9-301C2801F18F}"/>
    <cellStyle name="20 % - Akzent6 3 2 2" xfId="482" xr:uid="{6F94F0A1-56EE-4B31-B26B-7D35070ABC13}"/>
    <cellStyle name="20 % - Akzent6 3 2 3" xfId="483" xr:uid="{99653036-BF17-4FB7-B873-88A628439AD7}"/>
    <cellStyle name="20 % - Akzent6 3 2 4" xfId="3526" xr:uid="{6630A48E-1C61-4244-A98B-506521856591}"/>
    <cellStyle name="20 % - Akzent6 3 3" xfId="484" xr:uid="{6073C04D-30AF-4B42-AC2A-E4D0C17EBA5C}"/>
    <cellStyle name="20 % - Akzent6 3 3 2" xfId="485" xr:uid="{7ABE70BD-81B6-4926-8D07-162E32D3D8BB}"/>
    <cellStyle name="20 % - Akzent6 3 3 3" xfId="486" xr:uid="{F6604DFB-9B75-45B8-B489-479339954DC6}"/>
    <cellStyle name="20 % - Akzent6 3 3 4" xfId="3425" xr:uid="{425C2372-3B92-4305-8706-120FBE531FC1}"/>
    <cellStyle name="20 % - Akzent6 3 4" xfId="487" xr:uid="{89406E7F-943A-4FFD-8D55-50AA3D503C5E}"/>
    <cellStyle name="20 % - Akzent6 3 5" xfId="488" xr:uid="{D84FCA8E-C2A7-4B68-A516-48F03E7C5F9D}"/>
    <cellStyle name="20 % - Akzent6 3 6" xfId="3285" xr:uid="{326A5053-FDB9-4C2D-B12E-EB6C75D7F793}"/>
    <cellStyle name="20 % - Akzent6 3_AJ001456 SPREADER BARS 30cm 본작업사양서 rev5(2014.11.06)--작업중" xfId="489" xr:uid="{DDFE15C1-452A-40A4-9060-B60DB77C49A1}"/>
    <cellStyle name="20 % - Akzent6 4" xfId="490" xr:uid="{9B7F3FB0-31A3-43D9-BBD0-D56BF62D3A69}"/>
    <cellStyle name="20 % - Akzent6 4 2" xfId="491" xr:uid="{B47B5B97-DDA3-4EEE-8FEA-87A652FA49AB}"/>
    <cellStyle name="20 % - Akzent6 4 2 2" xfId="492" xr:uid="{D0860486-3405-48BA-893F-65FF2E6CECF8}"/>
    <cellStyle name="20 % - Akzent6 4 2 3" xfId="493" xr:uid="{A5236C6D-56C4-4256-BA3D-C29BA83F8722}"/>
    <cellStyle name="20 % - Akzent6 4 2 4" xfId="3527" xr:uid="{F15DC71E-E82E-42DE-A87B-1B6D00139B38}"/>
    <cellStyle name="20 % - Akzent6 4 3" xfId="494" xr:uid="{174B1111-E6C5-410B-8A4C-81988057E436}"/>
    <cellStyle name="20 % - Akzent6 4 3 2" xfId="495" xr:uid="{D7175210-B738-4BA6-AA5C-BAA1158EE7DD}"/>
    <cellStyle name="20 % - Akzent6 4 3 3" xfId="496" xr:uid="{87CC1AEE-563F-4E2F-8FD8-193DCF7289DE}"/>
    <cellStyle name="20 % - Akzent6 4 3 4" xfId="3426" xr:uid="{E2E13180-349D-4260-9AA8-FD7154CE4B74}"/>
    <cellStyle name="20 % - Akzent6 4 4" xfId="497" xr:uid="{43280BF1-FE0A-4234-B0FD-10F8C1167F69}"/>
    <cellStyle name="20 % - Akzent6 4 5" xfId="498" xr:uid="{9220F629-3B8E-44B1-ADCF-900E2CC4182E}"/>
    <cellStyle name="20 % - Akzent6 4 6" xfId="3286" xr:uid="{CF8D0DE4-FB8D-45BE-A9AC-7FAA25F00CB3}"/>
    <cellStyle name="20 % - Akzent6 4_AJ001456 SPREADER BARS 30cm 본작업사양서 rev5(2014.11.06)--작업중" xfId="499" xr:uid="{E5CA3E78-72D4-4C21-8911-A0967CA749E7}"/>
    <cellStyle name="20 % - Akzent6 5" xfId="500" xr:uid="{5336DE28-08A4-48CF-806E-11884EB88A57}"/>
    <cellStyle name="20 % - Akzent6 5 2" xfId="501" xr:uid="{B87458F4-DBBB-4F4A-8866-3ADABA4C0E62}"/>
    <cellStyle name="20 % - Akzent6 5 2 2" xfId="502" xr:uid="{65B396A8-DD4D-499B-9EF4-C9CE6C3C68FC}"/>
    <cellStyle name="20 % - Akzent6 5 2 3" xfId="503" xr:uid="{C8D57AD9-FD5C-4995-BC75-C0D0BB7CC61C}"/>
    <cellStyle name="20 % - Akzent6 5 2 4" xfId="3528" xr:uid="{EC99BA35-C32D-4658-BADD-C085E0E688E8}"/>
    <cellStyle name="20 % - Akzent6 5 3" xfId="504" xr:uid="{276F3029-C54C-4143-AD1E-128FF7B5E3C6}"/>
    <cellStyle name="20 % - Akzent6 5 3 2" xfId="505" xr:uid="{6F2B9AC9-6488-40F1-8252-A0B5B8C327C4}"/>
    <cellStyle name="20 % - Akzent6 5 3 3" xfId="506" xr:uid="{8D33CDE5-15B5-4D42-A462-1CFDE1D771C5}"/>
    <cellStyle name="20 % - Akzent6 5 3 4" xfId="3427" xr:uid="{C76ABC7E-BD49-49DA-91A7-6D65CE573C2A}"/>
    <cellStyle name="20 % - Akzent6 5 4" xfId="507" xr:uid="{2A4C36D4-2CF4-4D99-AF35-034CFC094C54}"/>
    <cellStyle name="20 % - Akzent6 5 5" xfId="508" xr:uid="{204D7855-A61D-480C-B69D-5922214BD317}"/>
    <cellStyle name="20 % - Akzent6 5 6" xfId="3287" xr:uid="{DD14933D-6B2F-43B2-AD0A-2D69B7BD7206}"/>
    <cellStyle name="20 % - Akzent6 5_AJ001456 SPREADER BARS 30cm 본작업사양서 rev5(2014.11.06)--작업중" xfId="509" xr:uid="{D4257E43-3224-4F25-AF43-4C7FE609AF45}"/>
    <cellStyle name="20 % - Akzent6 6" xfId="510" xr:uid="{EC8AD59D-7136-4FE1-A37F-FEE54FC10725}"/>
    <cellStyle name="20 % - Akzent6 6 2" xfId="511" xr:uid="{47DBF5AD-53EA-47B3-984F-4D0F8C12FC87}"/>
    <cellStyle name="20 % - Akzent6 6 2 2" xfId="512" xr:uid="{7BB081D1-15E4-4237-BE61-C197D7D082A5}"/>
    <cellStyle name="20 % - Akzent6 6 2 3" xfId="513" xr:uid="{7D023722-A5C2-4686-9544-1725544FD97C}"/>
    <cellStyle name="20 % - Akzent6 6 2 4" xfId="3529" xr:uid="{F164ADBC-0A42-4124-8726-2708343BE2F0}"/>
    <cellStyle name="20 % - Akzent6 6 3" xfId="514" xr:uid="{22BCC1D8-CB34-4430-9D4E-FD3EAA1BFE6E}"/>
    <cellStyle name="20 % - Akzent6 6 3 2" xfId="515" xr:uid="{84168805-ACC5-4245-93E8-61AC5FB6B85F}"/>
    <cellStyle name="20 % - Akzent6 6 3 3" xfId="516" xr:uid="{9F1A8B3A-1B28-479D-8624-3762C118CE20}"/>
    <cellStyle name="20 % - Akzent6 6 3 4" xfId="3428" xr:uid="{15853FE3-AB8A-4B31-9CEE-A4530E323EEE}"/>
    <cellStyle name="20 % - Akzent6 6 4" xfId="517" xr:uid="{D6D06439-FDD0-4EAD-83ED-D65C6922A190}"/>
    <cellStyle name="20 % - Akzent6 6 5" xfId="518" xr:uid="{47E98E8D-388E-43E1-B3CF-D2D0EA3E03DA}"/>
    <cellStyle name="20 % - Akzent6 6 6" xfId="3288" xr:uid="{12E1FE7D-F961-489D-8AAA-1E873B75292C}"/>
    <cellStyle name="20 % - Akzent6 6_AJ001456 SPREADER BARS 30cm 본작업사양서 rev5(2014.11.06)--작업중" xfId="519" xr:uid="{E0BC5220-1747-480E-97A1-6834B67605A6}"/>
    <cellStyle name="20 % - Akzent6 7" xfId="520" xr:uid="{892C606E-483B-443F-8F77-8405AF4573D4}"/>
    <cellStyle name="20 % - Akzent6 7 2" xfId="521" xr:uid="{9829EE9C-AFC9-443A-9104-40EF6730E056}"/>
    <cellStyle name="20 % - Akzent6 7 2 2" xfId="522" xr:uid="{E02A3960-E972-45F0-B58D-229931FA6C4E}"/>
    <cellStyle name="20 % - Akzent6 7 2 3" xfId="523" xr:uid="{C214F0F3-677C-43E1-B300-E44DF4379749}"/>
    <cellStyle name="20 % - Akzent6 7 2 4" xfId="3530" xr:uid="{C2541CA5-2162-4F8A-997F-4B4B06C0C41D}"/>
    <cellStyle name="20 % - Akzent6 7 3" xfId="524" xr:uid="{EDDAD49D-713A-4673-AEFB-62EBEF2C77FF}"/>
    <cellStyle name="20 % - Akzent6 7 3 2" xfId="525" xr:uid="{565046FE-73E0-402B-B131-CE74CEDA4C9A}"/>
    <cellStyle name="20 % - Akzent6 7 3 3" xfId="526" xr:uid="{0F1E346B-C07D-4C75-BB31-297196FEE1E9}"/>
    <cellStyle name="20 % - Akzent6 7 3 4" xfId="3429" xr:uid="{81A9C35A-A33A-4CB0-B1D6-1A29C975ECC7}"/>
    <cellStyle name="20 % - Akzent6 7 4" xfId="527" xr:uid="{AFE2FB09-F6E4-4394-B48B-FB9172728E44}"/>
    <cellStyle name="20 % - Akzent6 7 5" xfId="528" xr:uid="{C39D2CFA-35DF-4DA3-A33F-53CD66A63E2F}"/>
    <cellStyle name="20 % - Akzent6 7 6" xfId="3289" xr:uid="{B5535B62-13BF-403F-8C6C-087D41BF991B}"/>
    <cellStyle name="20 % - Akzent6 7_ title" xfId="529" xr:uid="{B42447C4-957C-4276-88BE-2BC5FF8F22BD}"/>
    <cellStyle name="20 % - Akzent6 8" xfId="530" xr:uid="{5FB74D11-82EC-4B79-96F5-ADC8ECD17AC7}"/>
    <cellStyle name="20 % - Akzent6 8 2" xfId="531" xr:uid="{0476BFCD-1AAA-4D4B-8688-47F566723D43}"/>
    <cellStyle name="20 % - Akzent6 8 2 2" xfId="532" xr:uid="{25B372DF-145A-4184-9447-84E29A78D956}"/>
    <cellStyle name="20 % - Akzent6 8 2 3" xfId="533" xr:uid="{269ABB99-F802-44F8-BED0-A37BFCB173D4}"/>
    <cellStyle name="20 % - Akzent6 8 2 4" xfId="3531" xr:uid="{0B1FF408-FE8B-4AAA-999B-5317406838B8}"/>
    <cellStyle name="20 % - Akzent6 8 3" xfId="534" xr:uid="{6FC68E9E-3D60-4306-BC00-32BC5341CE17}"/>
    <cellStyle name="20 % - Akzent6 8 3 2" xfId="535" xr:uid="{858607DB-8A27-4299-BC0E-025920E8F14E}"/>
    <cellStyle name="20 % - Akzent6 8 3 3" xfId="536" xr:uid="{3BA1B3B6-CFBF-4279-B299-35475FC9B0E7}"/>
    <cellStyle name="20 % - Akzent6 8 3 4" xfId="3430" xr:uid="{B9220737-731F-49C4-86FA-72BA69EEFEDB}"/>
    <cellStyle name="20 % - Akzent6 8 4" xfId="537" xr:uid="{5214FFBD-B82C-4B53-B5DB-2ADE12C4EBBE}"/>
    <cellStyle name="20 % - Akzent6 8 4 2" xfId="538" xr:uid="{2A460000-C4DE-4D6B-AFA6-30FF13D918AD}"/>
    <cellStyle name="20 % - Akzent6 8 5" xfId="539" xr:uid="{9B671511-FB3A-4C07-9107-A2DEA37A82AE}"/>
    <cellStyle name="20 % - Akzent6 8 6" xfId="3290" xr:uid="{3EE734EB-E564-492D-B129-127D57285342}"/>
    <cellStyle name="20 % - Akzent6 8_ title" xfId="540" xr:uid="{31A4DF23-1A42-49F9-9ED1-1C94C77066A2}"/>
    <cellStyle name="20 % - Akzent6 9" xfId="541" xr:uid="{BA570BD0-612D-4306-853F-67FFCCE018F6}"/>
    <cellStyle name="20 % - Akzent6 9 2" xfId="542" xr:uid="{4488BC6C-01B2-4BB8-91D2-FC313DE4491D}"/>
    <cellStyle name="20 % - Accent1" xfId="543" xr:uid="{EEE43B89-0A43-4C41-B0D7-377F0BD7F421}"/>
    <cellStyle name="20 % - Accent2" xfId="544" xr:uid="{B4203B3F-3B73-4880-9BA2-45764EC595F4}"/>
    <cellStyle name="20 % - Accent3" xfId="545" xr:uid="{EFB46B7E-643A-46D2-BC75-5E45923B1D8E}"/>
    <cellStyle name="20 % - Accent4" xfId="546" xr:uid="{EDFC7537-CF9A-45E6-967E-A82857869ECB}"/>
    <cellStyle name="20 % - Accent5" xfId="547" xr:uid="{F28BB8E4-4F69-476E-98C4-E4DF05B35D1A}"/>
    <cellStyle name="20 % - Accent6" xfId="548" xr:uid="{CCBEA028-D2DD-404A-9A15-A3F332471524}"/>
    <cellStyle name="20% - Accent1" xfId="591" xr:uid="{A01CE97F-E236-44AB-A266-B88A8C3BD22D}"/>
    <cellStyle name="20% - Accent1 2" xfId="549" xr:uid="{2A8B98D4-551D-471D-8FFE-F2B482C55231}"/>
    <cellStyle name="20% - Accent1 2 2" xfId="550" xr:uid="{BB649A8B-59B1-4847-8746-E7F8240B000C}"/>
    <cellStyle name="20% - Accent1 3" xfId="551" xr:uid="{A07567A5-BA8A-40AE-8704-E3E02BD8D8C6}"/>
    <cellStyle name="20% - Accent1 4" xfId="552" xr:uid="{071790B4-4B66-47CD-9D7A-B7108A0F6CA6}"/>
    <cellStyle name="20% - Accent1_CARRERA PLUS 본 작업 사양서 rev4" xfId="553" xr:uid="{E1AC256B-B00F-4F6E-985D-A8C440380D71}"/>
    <cellStyle name="20% - Accent2" xfId="615" xr:uid="{7431D613-9A79-410C-BA8C-ECF76FE3390E}"/>
    <cellStyle name="20% - Accent2 2" xfId="554" xr:uid="{06858B4D-B51C-44D6-ABBE-E7640F87F6D6}"/>
    <cellStyle name="20% - Accent2 2 2" xfId="555" xr:uid="{875E254E-D4EE-4D2A-9E8B-40101FF659FB}"/>
    <cellStyle name="20% - Accent2 3" xfId="556" xr:uid="{861E3AEA-CCBC-4077-8E04-511D80032751}"/>
    <cellStyle name="20% - Accent2 4" xfId="557" xr:uid="{5DA76441-0C3C-4CAA-BDB5-0C23D8E71FF5}"/>
    <cellStyle name="20% - Accent2_CARRERA PLUS 본 작업 사양서 rev4" xfId="558" xr:uid="{60366B3B-A7E3-4BD0-BF4B-4E09B5F6CB28}"/>
    <cellStyle name="20% - Accent3" xfId="639" xr:uid="{B5A0AC3B-2C78-4174-B951-5BE73A86B90E}"/>
    <cellStyle name="20% - Accent3 2" xfId="559" xr:uid="{79366029-BD11-4A3F-9DA3-885710A2217E}"/>
    <cellStyle name="20% - Accent3 2 2" xfId="560" xr:uid="{0111DD80-60CE-43E9-8EE5-DC0BC3B0719B}"/>
    <cellStyle name="20% - Accent3 3" xfId="561" xr:uid="{59D11042-596C-4765-96A0-A5F9E798D5F2}"/>
    <cellStyle name="20% - Accent3 4" xfId="562" xr:uid="{B7E47681-5162-4616-A60E-BEBCA18242DD}"/>
    <cellStyle name="20% - Accent3_CARRERA PLUS 본 작업 사양서 rev4" xfId="563" xr:uid="{49E9E491-E34A-4BC6-9F53-3674989D47A5}"/>
    <cellStyle name="20% - Accent4" xfId="663" xr:uid="{E5E8BE3E-D7BE-4D71-B3B9-10F9CC7C9699}"/>
    <cellStyle name="20% - Accent4 2" xfId="564" xr:uid="{1BC6F569-59BA-4417-8E98-1A18A62D8287}"/>
    <cellStyle name="20% - Accent4 2 2" xfId="565" xr:uid="{AB1B1777-470E-4A14-B661-2E5F37E20711}"/>
    <cellStyle name="20% - Accent4 3" xfId="566" xr:uid="{4D28F98F-2496-4BC1-9F60-57A0056D5F05}"/>
    <cellStyle name="20% - Accent4 4" xfId="567" xr:uid="{6924C1C7-4031-4CF7-9D9E-073E74630560}"/>
    <cellStyle name="20% - Accent4_CARRERA PLUS 본 작업 사양서 rev4" xfId="568" xr:uid="{422083B6-6E93-4A32-9138-08E97DA15CF3}"/>
    <cellStyle name="20% - Accent5" xfId="687" xr:uid="{D7231266-E6B0-4C55-A5A7-3D2B86B05A2E}"/>
    <cellStyle name="20% - Accent5 2" xfId="569" xr:uid="{16697912-DE19-4D72-AA89-34A6F8405B9D}"/>
    <cellStyle name="20% - Accent5 2 2" xfId="570" xr:uid="{8A28766B-94EE-4639-80BF-30099624AC43}"/>
    <cellStyle name="20% - Accent5 2 3" xfId="571" xr:uid="{F8BAD188-2500-4F26-A0E4-688A34ADF715}"/>
    <cellStyle name="20% - Accent5 3" xfId="572" xr:uid="{4EC72EC1-4C23-4E2F-B311-9F50E27DBA9A}"/>
    <cellStyle name="20% - Accent5_Top,Bot 작업2" xfId="573" xr:uid="{4C7FA52B-982E-48DE-AE40-7A4FF5725918}"/>
    <cellStyle name="20% - Accent6" xfId="711" xr:uid="{2031092E-26CE-43F3-A701-B4E7B66AEB4C}"/>
    <cellStyle name="20% - Accent6 2" xfId="574" xr:uid="{EA3807DD-2146-49EB-8816-B16D00A02539}"/>
    <cellStyle name="20% - Accent6 2 2" xfId="575" xr:uid="{7E74F08C-5288-4935-B426-ABC85A523DBC}"/>
    <cellStyle name="20% - Accent6 2 3" xfId="576" xr:uid="{CB45177F-8173-4FB8-9C1F-3CCF768A7239}"/>
    <cellStyle name="20% - Accent6 3" xfId="577" xr:uid="{46C1684C-BC28-42AE-9993-5475D73E50BC}"/>
    <cellStyle name="20% - Accent6_Top,Bot 작업2" xfId="578" xr:uid="{DF2D97D9-9F36-4869-BE72-77C7216B278F}"/>
    <cellStyle name="20% - Akzent1" xfId="579" xr:uid="{E111C11F-438E-43A0-882B-C1F2BA91714E}"/>
    <cellStyle name="20% - Akzent2" xfId="580" xr:uid="{D44D60CF-4567-4BBC-ACE3-DDAAA57F75DF}"/>
    <cellStyle name="20% - Akzent3" xfId="581" xr:uid="{747DB78C-2FCD-48AC-BF16-0B5A2A24F9F0}"/>
    <cellStyle name="20% - Akzent4" xfId="582" xr:uid="{C46D5191-410E-46C5-B683-4EE0EF8ED276}"/>
    <cellStyle name="20% - Akzent5" xfId="583" xr:uid="{3F3E2D6A-B556-415B-B4BF-D4F2E35966A0}"/>
    <cellStyle name="20% - Akzent6" xfId="584" xr:uid="{BD8BB959-9C0D-427D-A169-89D3E87A54FD}"/>
    <cellStyle name="20% - 강조색1 10" xfId="592" xr:uid="{48376E30-9004-42D8-A809-52A630EFAEAD}"/>
    <cellStyle name="20% - 강조색1 11" xfId="593" xr:uid="{1A2CCD6E-2882-438F-A7C0-54FF7D61024A}"/>
    <cellStyle name="20% - 강조색1 12" xfId="594" xr:uid="{25C1D8AC-012C-4904-9563-A5C772518775}"/>
    <cellStyle name="20% - 강조색1 13" xfId="595" xr:uid="{522242AA-F7DA-4D4E-A762-5685DC14FF05}"/>
    <cellStyle name="20% - 강조색1 14" xfId="596" xr:uid="{98EDC257-7C69-48C8-BF4B-23AB405C1BDB}"/>
    <cellStyle name="20% - 강조색1 15" xfId="597" xr:uid="{2D5797FB-B538-4896-A53B-B5B91F8F62DB}"/>
    <cellStyle name="20% - 강조색1 16" xfId="598" xr:uid="{EBBC3A9B-6CED-4460-A6CA-10E0F34F6388}"/>
    <cellStyle name="20% - 강조색1 17" xfId="599" xr:uid="{FFA7837E-A40C-472B-9B73-EEC7058DD87E}"/>
    <cellStyle name="20% - 강조색1 18" xfId="600" xr:uid="{F4A5BF83-9380-4989-A0EE-762C8BDDB147}"/>
    <cellStyle name="20% - 강조색1 19" xfId="601" xr:uid="{F4C1FFC6-8196-4482-88EE-FDAC466DEC61}"/>
    <cellStyle name="20% - 강조색1 2" xfId="602" xr:uid="{B9D50942-25E0-4888-8BCD-94787FB90EAF}"/>
    <cellStyle name="20% - 강조색1 2 2" xfId="603" xr:uid="{CB8B23F1-8F4C-47ED-BF51-83764B0F522E}"/>
    <cellStyle name="20% - 강조색1 2 3" xfId="604" xr:uid="{FDCCF807-B17C-4978-9084-8A547CE8F2AF}"/>
    <cellStyle name="20% - 강조색1 20" xfId="605" xr:uid="{958FCE9E-FADD-4071-A5A7-327B97BBC75E}"/>
    <cellStyle name="20% - 강조색1 21" xfId="3679" xr:uid="{04C1A628-278B-44FC-949B-0537F0E94441}"/>
    <cellStyle name="20% - 강조색1 22" xfId="3717" xr:uid="{2984A7F3-C348-4325-857E-EFE66511D00F}"/>
    <cellStyle name="20% - 강조색1 3" xfId="606" xr:uid="{CA754BA6-8765-4683-97FB-35DCC05A2BA8}"/>
    <cellStyle name="20% - 강조색1 4" xfId="607" xr:uid="{34CBF9B6-F6B5-4829-A1C3-ED08D110DEF3}"/>
    <cellStyle name="20% - 강조색1 4 2" xfId="608" xr:uid="{4AF1D03C-3ACF-4D33-B9F1-BB19A747EB2C}"/>
    <cellStyle name="20% - 강조색1 4 3" xfId="609" xr:uid="{6DA7D15B-DD35-483D-90F6-C2395A5F1050}"/>
    <cellStyle name="20% - 강조색1 5" xfId="610" xr:uid="{FF0CE06C-EDBB-4D21-8BD3-933CB611A293}"/>
    <cellStyle name="20% - 강조색1 6" xfId="611" xr:uid="{AE4D7ACC-8944-4D3E-96D9-DB0D4B99A94D}"/>
    <cellStyle name="20% - 강조색1 7" xfId="612" xr:uid="{C946E4BB-7802-488D-A3C5-4BC2CDC62027}"/>
    <cellStyle name="20% - 강조색1 8" xfId="613" xr:uid="{03F1E979-98F6-42DF-A384-40C2CC3EEABA}"/>
    <cellStyle name="20% - 강조색1 9" xfId="614" xr:uid="{558F8A00-C686-4EAA-B7F3-555E85B23471}"/>
    <cellStyle name="20% - 강조색2 10" xfId="616" xr:uid="{737F8376-75E9-44B0-8E0A-8743DA0052D3}"/>
    <cellStyle name="20% - 강조색2 11" xfId="617" xr:uid="{82729C01-96CF-4C3A-BB01-4A030BBE442F}"/>
    <cellStyle name="20% - 강조색2 12" xfId="618" xr:uid="{6501F116-5044-4CED-9B02-B86468EA5AD5}"/>
    <cellStyle name="20% - 강조색2 13" xfId="619" xr:uid="{EFEFC33F-6C1A-4832-BF60-759BE614D895}"/>
    <cellStyle name="20% - 강조색2 14" xfId="620" xr:uid="{3EFD11AD-F0F6-4F29-B22F-3EA61236B221}"/>
    <cellStyle name="20% - 강조색2 15" xfId="621" xr:uid="{2C971D3F-F28F-4C30-BEAF-07CBEFF9C589}"/>
    <cellStyle name="20% - 강조색2 16" xfId="622" xr:uid="{AE0C1407-12A3-444C-AB04-CA148DEAFB3C}"/>
    <cellStyle name="20% - 강조색2 17" xfId="623" xr:uid="{D96AE418-E66B-4528-A978-D55602785E4A}"/>
    <cellStyle name="20% - 강조색2 18" xfId="624" xr:uid="{1ED4C19E-4814-49EE-AB7A-0A3EB82555F0}"/>
    <cellStyle name="20% - 강조색2 19" xfId="625" xr:uid="{04DB3F53-7820-407F-966B-205FA06C51D8}"/>
    <cellStyle name="20% - 강조색2 2" xfId="626" xr:uid="{85811BD6-E06B-4FCE-B720-26706E68E7F7}"/>
    <cellStyle name="20% - 강조색2 2 2" xfId="627" xr:uid="{E6134490-5CEA-44BB-B378-0A9623A7DE12}"/>
    <cellStyle name="20% - 강조색2 2 3" xfId="628" xr:uid="{B4369A74-519A-47E1-9780-EBF9036BCFF7}"/>
    <cellStyle name="20% - 강조색2 20" xfId="629" xr:uid="{969C37A4-C9BA-40BE-B916-5AFE14484057}"/>
    <cellStyle name="20% - 강조색2 21" xfId="3681" xr:uid="{757440E3-491C-4A73-8E47-18AD980F32E6}"/>
    <cellStyle name="20% - 강조색2 22" xfId="3718" xr:uid="{2E29063A-F149-436F-B017-0400D8ED73B8}"/>
    <cellStyle name="20% - 강조색2 3" xfId="630" xr:uid="{ABED2862-7F94-4E1E-A8DA-A737C253F844}"/>
    <cellStyle name="20% - 강조색2 4" xfId="631" xr:uid="{7C0AD3A9-BCA0-4F86-AFD2-23EE0F3AC1AB}"/>
    <cellStyle name="20% - 강조색2 4 2" xfId="632" xr:uid="{1C8BD250-D9DB-4F34-A72A-89783D35370B}"/>
    <cellStyle name="20% - 강조색2 4 3" xfId="633" xr:uid="{1E066C1B-E3B1-42A8-9DEB-95205E0171A9}"/>
    <cellStyle name="20% - 강조색2 5" xfId="634" xr:uid="{AF8D1135-C660-4124-8EF6-3BB3961711B7}"/>
    <cellStyle name="20% - 강조색2 6" xfId="635" xr:uid="{B3F64539-5942-4EFC-B5DA-35C67D96502A}"/>
    <cellStyle name="20% - 강조색2 7" xfId="636" xr:uid="{5D7802A7-0F11-4F21-B726-AD883BD6B694}"/>
    <cellStyle name="20% - 강조색2 8" xfId="637" xr:uid="{9BB790F7-62E8-4A41-9CDB-E4425C766BA5}"/>
    <cellStyle name="20% - 강조색2 9" xfId="638" xr:uid="{60082441-F949-4272-98ED-3B559D33272D}"/>
    <cellStyle name="20% - 강조색3 10" xfId="640" xr:uid="{B31E7794-311D-408A-8918-B4DD09A2E139}"/>
    <cellStyle name="20% - 강조색3 11" xfId="641" xr:uid="{8FBF4272-BE85-4246-B840-A09040E8C34C}"/>
    <cellStyle name="20% - 강조색3 12" xfId="642" xr:uid="{2DDE393B-B41F-464F-937F-263A3840CE22}"/>
    <cellStyle name="20% - 강조색3 13" xfId="643" xr:uid="{577A38DC-03B8-492B-8957-5DEF62B9E324}"/>
    <cellStyle name="20% - 강조색3 14" xfId="644" xr:uid="{D2E5EA38-A0F2-48B7-B1D9-3E300D12042C}"/>
    <cellStyle name="20% - 강조색3 15" xfId="645" xr:uid="{CB228EDB-4756-4B84-9961-E747B99CF95C}"/>
    <cellStyle name="20% - 강조색3 16" xfId="646" xr:uid="{6ECB2DD1-FA90-42FB-AE6A-2CE5E1426AD8}"/>
    <cellStyle name="20% - 강조색3 17" xfId="647" xr:uid="{BAA49E92-960E-4DC4-8B2A-55A8BD8ACCE9}"/>
    <cellStyle name="20% - 강조색3 18" xfId="648" xr:uid="{DB9529A6-A526-499B-B246-6D620DBCDA28}"/>
    <cellStyle name="20% - 강조색3 19" xfId="649" xr:uid="{FE674CF1-3650-4284-A048-DF244027D83F}"/>
    <cellStyle name="20% - 강조색3 2" xfId="650" xr:uid="{29A6D093-7871-4CAC-AC16-49668F4FD2AE}"/>
    <cellStyle name="20% - 강조색3 2 2" xfId="651" xr:uid="{2BD03AAA-B139-4EBE-AB61-18F76CD66FB5}"/>
    <cellStyle name="20% - 강조색3 2 3" xfId="652" xr:uid="{683F2949-8120-4F06-9E51-7C2438035097}"/>
    <cellStyle name="20% - 강조색3 20" xfId="653" xr:uid="{3B8B1A19-E9E0-4C4F-9FDA-21062C5CFF00}"/>
    <cellStyle name="20% - 강조색3 21" xfId="3683" xr:uid="{1A4D0101-4DE3-462B-8EF3-2F65972AC956}"/>
    <cellStyle name="20% - 강조색3 22" xfId="3719" xr:uid="{E91FEAC3-F2B7-4A7D-AFA6-2A476EA31FD6}"/>
    <cellStyle name="20% - 강조색3 3" xfId="654" xr:uid="{CE020EBB-C4B6-437C-9E73-B90D1CE1C49F}"/>
    <cellStyle name="20% - 강조색3 4" xfId="655" xr:uid="{C286A0A6-4A34-47F7-9359-AEE990A6DC4E}"/>
    <cellStyle name="20% - 강조색3 4 2" xfId="656" xr:uid="{B58CCC5C-1B92-43D3-84EF-E631C14F8C4F}"/>
    <cellStyle name="20% - 강조색3 4 3" xfId="657" xr:uid="{818C8EE5-817C-493B-BE48-ACFD1F3AB1B4}"/>
    <cellStyle name="20% - 강조색3 5" xfId="658" xr:uid="{B05FFD37-C33C-444D-9A2C-1AE4D95231A5}"/>
    <cellStyle name="20% - 강조색3 6" xfId="659" xr:uid="{449D368D-BA22-4995-8413-385D1A1BC3BF}"/>
    <cellStyle name="20% - 강조색3 7" xfId="660" xr:uid="{0A483BB9-5818-4CD1-B3D1-401F7FCE8233}"/>
    <cellStyle name="20% - 강조색3 8" xfId="661" xr:uid="{9E0386D5-2256-4594-BF33-3DDDB78F7192}"/>
    <cellStyle name="20% - 강조색3 9" xfId="662" xr:uid="{BAED2DAE-07ED-4018-82F8-06B26C604D96}"/>
    <cellStyle name="20% - 강조색4 10" xfId="664" xr:uid="{ABDFA8C4-0FC6-40EE-B5B7-CC9EF967B02A}"/>
    <cellStyle name="20% - 강조색4 11" xfId="665" xr:uid="{00080080-E08E-4367-A398-EFE75934F070}"/>
    <cellStyle name="20% - 강조색4 12" xfId="666" xr:uid="{7CDBAA6D-DBA3-44A3-9BC4-CB632731988C}"/>
    <cellStyle name="20% - 강조색4 13" xfId="667" xr:uid="{9CAAD1DC-F0CB-47BA-B57B-94C970CB6048}"/>
    <cellStyle name="20% - 강조색4 14" xfId="668" xr:uid="{858D8AFA-056C-4167-8824-92A45E9109D6}"/>
    <cellStyle name="20% - 강조색4 15" xfId="669" xr:uid="{99795E7F-D928-4DDD-910E-BD69BD0B7423}"/>
    <cellStyle name="20% - 강조색4 16" xfId="670" xr:uid="{537CE0BA-06F0-45E5-BB0C-FD0F45D0353E}"/>
    <cellStyle name="20% - 강조색4 17" xfId="671" xr:uid="{1C7260C1-6BF0-4ED4-A768-E2F1C3234663}"/>
    <cellStyle name="20% - 강조색4 18" xfId="672" xr:uid="{BDA7F062-9283-4512-B87E-7FEE8B1536FD}"/>
    <cellStyle name="20% - 강조색4 19" xfId="673" xr:uid="{818436AB-C20E-4C71-90C1-DB841178830B}"/>
    <cellStyle name="20% - 강조색4 2" xfId="674" xr:uid="{CBC4CEAB-DD61-40F3-A644-23E45D60673E}"/>
    <cellStyle name="20% - 강조색4 2 2" xfId="675" xr:uid="{0C681431-1F12-4D7F-82B5-C25A610B97B8}"/>
    <cellStyle name="20% - 강조색4 2 3" xfId="676" xr:uid="{21BB1850-7AE0-44C8-83E1-F960CCC54F86}"/>
    <cellStyle name="20% - 강조색4 20" xfId="677" xr:uid="{E0AF7A8A-4F79-44E7-8975-8BF209610D9D}"/>
    <cellStyle name="20% - 강조색4 21" xfId="3685" xr:uid="{445C09EB-7C00-479A-BF9A-AED9082CB687}"/>
    <cellStyle name="20% - 강조색4 22" xfId="3720" xr:uid="{0C356D0E-251B-4BEB-8242-551B34E85CD0}"/>
    <cellStyle name="20% - 강조색4 3" xfId="678" xr:uid="{82C9D447-6FA4-4D57-8985-064BC28EA106}"/>
    <cellStyle name="20% - 강조색4 4" xfId="679" xr:uid="{DCFB3D5B-92F1-4A74-869F-68FF9430E730}"/>
    <cellStyle name="20% - 강조색4 4 2" xfId="680" xr:uid="{10A463C7-0836-4B08-A470-F223F3531648}"/>
    <cellStyle name="20% - 강조색4 4 3" xfId="681" xr:uid="{3FDD9DC5-DF42-4B1A-849D-2AB605F05CA2}"/>
    <cellStyle name="20% - 강조색4 5" xfId="682" xr:uid="{A454E9FB-46D9-4523-99B1-6EA1199D798E}"/>
    <cellStyle name="20% - 강조색4 6" xfId="683" xr:uid="{73C06058-4B33-4C76-86CE-6E4B8E848807}"/>
    <cellStyle name="20% - 강조색4 7" xfId="684" xr:uid="{B3446A1A-EA12-4804-89F1-EADF7821C80B}"/>
    <cellStyle name="20% - 강조색4 8" xfId="685" xr:uid="{7B5E8F7E-176C-47C9-B391-744E90CF666C}"/>
    <cellStyle name="20% - 강조색4 9" xfId="686" xr:uid="{8AB3012A-71E2-40E0-831A-7D773B1EBE09}"/>
    <cellStyle name="20% - 강조색5 10" xfId="688" xr:uid="{55C683F9-DFB2-4332-90F6-B59915FBDAAB}"/>
    <cellStyle name="20% - 강조색5 11" xfId="689" xr:uid="{9AF7F892-897F-46A4-8B28-C71D6399CA70}"/>
    <cellStyle name="20% - 강조색5 12" xfId="690" xr:uid="{FF6A8DB1-58B9-4EB6-9D16-D9B2728309CC}"/>
    <cellStyle name="20% - 강조색5 13" xfId="691" xr:uid="{F63B8861-E0F6-48B6-B9B9-6379449AFC83}"/>
    <cellStyle name="20% - 강조색5 14" xfId="692" xr:uid="{25F0DCE3-DB84-4DDF-B392-9EB86715D4C4}"/>
    <cellStyle name="20% - 강조색5 15" xfId="693" xr:uid="{F37FD0E2-B5CD-4964-830A-802655D91940}"/>
    <cellStyle name="20% - 강조색5 16" xfId="694" xr:uid="{D3C8B1E9-6FF9-491E-9BA4-347521C70EEC}"/>
    <cellStyle name="20% - 강조색5 17" xfId="695" xr:uid="{20E331EE-BBBC-4A4E-BA70-CC7AC5D3B338}"/>
    <cellStyle name="20% - 강조색5 18" xfId="696" xr:uid="{5AD191AF-9A34-47CD-8DF7-11C92E8C0B3F}"/>
    <cellStyle name="20% - 강조색5 19" xfId="697" xr:uid="{0E12A895-01B5-4FF0-BB58-CC4EC842448A}"/>
    <cellStyle name="20% - 강조색5 2" xfId="698" xr:uid="{BCA811BD-9E91-4A61-A71D-96D57DDF7C2D}"/>
    <cellStyle name="20% - 강조색5 2 2" xfId="699" xr:uid="{DA304A50-C335-4276-9884-3BB61A1BDC99}"/>
    <cellStyle name="20% - 강조색5 2 3" xfId="700" xr:uid="{416C0338-F959-4BA8-A450-99445E330A76}"/>
    <cellStyle name="20% - 강조색5 20" xfId="701" xr:uid="{F7D5CFF7-5046-4061-B400-11C1CE35E0C8}"/>
    <cellStyle name="20% - 강조색5 21" xfId="3687" xr:uid="{9776B703-C840-493D-A689-F9EA52370743}"/>
    <cellStyle name="20% - 강조색5 22" xfId="3721" xr:uid="{AA8BFFFF-1EA2-4C60-82E1-9231AA42EA60}"/>
    <cellStyle name="20% - 강조색5 3" xfId="702" xr:uid="{38445EAE-C686-429E-B22E-EBD63B393628}"/>
    <cellStyle name="20% - 강조색5 4" xfId="703" xr:uid="{1B7FF778-4387-40DF-A559-731BCFFACA5B}"/>
    <cellStyle name="20% - 강조색5 4 2" xfId="704" xr:uid="{498EE11B-B362-4D76-9B8D-D4996726F480}"/>
    <cellStyle name="20% - 강조색5 4 3" xfId="705" xr:uid="{B4E79DA2-9CB8-4BE6-9229-4036D5FD52A5}"/>
    <cellStyle name="20% - 강조색5 5" xfId="706" xr:uid="{74944A15-8A38-468C-B3F2-7D0D829F94FC}"/>
    <cellStyle name="20% - 강조색5 6" xfId="707" xr:uid="{9FFB4478-81E4-442E-BED8-1BB6E61006C1}"/>
    <cellStyle name="20% - 강조색5 7" xfId="708" xr:uid="{D365F7DB-A0BC-41DA-9E2C-FC15B241B992}"/>
    <cellStyle name="20% - 강조색5 8" xfId="709" xr:uid="{13A5C30D-4121-4FFC-8331-C639562956E4}"/>
    <cellStyle name="20% - 강조색5 9" xfId="710" xr:uid="{B207DBD2-D5F1-4C9A-B5AD-213980D5FDB9}"/>
    <cellStyle name="20% - 강조색6 10" xfId="712" xr:uid="{CC8F893B-A355-49C8-BE15-13A0F836A592}"/>
    <cellStyle name="20% - 강조색6 11" xfId="713" xr:uid="{5D218C9C-37BB-4E4C-BFDD-D48E3749BD82}"/>
    <cellStyle name="20% - 강조색6 12" xfId="714" xr:uid="{25094EE8-09DD-4034-A844-99E291325F3B}"/>
    <cellStyle name="20% - 강조색6 13" xfId="715" xr:uid="{2B66C05B-60D9-4C66-A77E-FE0FED9DEC78}"/>
    <cellStyle name="20% - 강조색6 14" xfId="716" xr:uid="{1A8365A5-D890-4B98-82EA-37CFCB42D068}"/>
    <cellStyle name="20% - 강조색6 15" xfId="717" xr:uid="{5674BF0B-0011-439E-AB40-9A0623AE4A48}"/>
    <cellStyle name="20% - 강조색6 16" xfId="718" xr:uid="{4C9945D8-C4B9-440B-BC82-1C2909714E89}"/>
    <cellStyle name="20% - 강조색6 17" xfId="719" xr:uid="{2A8D2926-4356-4474-B4C0-078E7A570A15}"/>
    <cellStyle name="20% - 강조색6 18" xfId="720" xr:uid="{39028299-9999-4198-B644-AB76EF5CCC6A}"/>
    <cellStyle name="20% - 강조색6 19" xfId="721" xr:uid="{1D6AC18F-7770-4904-8DB8-69046C505C51}"/>
    <cellStyle name="20% - 강조색6 2" xfId="722" xr:uid="{EBFFDC3B-AB9D-4277-A1BB-27C0E51109C4}"/>
    <cellStyle name="20% - 강조색6 2 2" xfId="723" xr:uid="{CDD81AA6-5DC3-4D75-B876-2A2E75D37165}"/>
    <cellStyle name="20% - 강조색6 2 3" xfId="724" xr:uid="{2DEFD647-F851-4AA6-8962-39F1CA5A193D}"/>
    <cellStyle name="20% - 강조색6 20" xfId="725" xr:uid="{F58CDF0D-7D3F-4F22-8999-63A2674925AE}"/>
    <cellStyle name="20% - 강조색6 21" xfId="3689" xr:uid="{DB65B697-9176-4A37-A1C2-6E2EC89EF9AA}"/>
    <cellStyle name="20% - 강조색6 22" xfId="3722" xr:uid="{B4F1CD01-66BC-4326-B99C-423F70A10800}"/>
    <cellStyle name="20% - 강조색6 3" xfId="726" xr:uid="{7E11228D-E3A9-4B1E-A7A5-DF7CF04E0942}"/>
    <cellStyle name="20% - 강조색6 4" xfId="727" xr:uid="{33DA7AF1-2DDE-46CA-9533-499987B7A2F8}"/>
    <cellStyle name="20% - 강조색6 4 2" xfId="728" xr:uid="{3FA3ABDA-AD17-48DA-A73B-DC61E738474A}"/>
    <cellStyle name="20% - 강조색6 4 3" xfId="729" xr:uid="{822F4221-8484-486A-A780-2DD2338051C8}"/>
    <cellStyle name="20% - 강조색6 5" xfId="730" xr:uid="{3BD684A5-D746-47C2-8DCA-C9AABDE61F34}"/>
    <cellStyle name="20% - 강조색6 6" xfId="731" xr:uid="{34A72556-2BF4-43D8-8EB8-91A0E44A1B0D}"/>
    <cellStyle name="20% - 강조색6 7" xfId="732" xr:uid="{0CD0B08E-93DC-4002-A35C-5CC7A798AE1C}"/>
    <cellStyle name="20% - 강조색6 8" xfId="733" xr:uid="{DBA191C9-45C4-40AB-9A98-3F1BABD9337C}"/>
    <cellStyle name="20% - 강조색6 9" xfId="734" xr:uid="{D0F8AB7E-8094-4107-B7E0-5CEB51D85D0D}"/>
    <cellStyle name="20% - 强调文字颜色 1" xfId="585" xr:uid="{7CD8AC91-BF73-4701-82D8-D25EB4C62172}"/>
    <cellStyle name="20% - 强调文字颜色 2" xfId="586" xr:uid="{2D3EC276-A3BE-4EAD-8221-FBAA737FB885}"/>
    <cellStyle name="20% - 强调文字颜色 3" xfId="587" xr:uid="{6AE05850-3369-4652-B234-673A7F95A91E}"/>
    <cellStyle name="20% - 强调文字颜色 4" xfId="588" xr:uid="{ABA235F7-EB75-4A66-906D-1071F9535C95}"/>
    <cellStyle name="20% - 强调文字颜色 5" xfId="589" xr:uid="{6089E7DC-1F68-42EF-8E73-47909CC59869}"/>
    <cellStyle name="20% - 强调文字颜色 6" xfId="590" xr:uid="{79920055-6181-455F-87EB-743D52BD8320}"/>
    <cellStyle name="40 % - Akzent1 10" xfId="735" xr:uid="{82EDA5EB-8598-4135-9940-E22800A9F159}"/>
    <cellStyle name="40 % - Akzent1 10 2" xfId="736" xr:uid="{80297C9E-D08A-4C0D-ACB6-B9B368BEA716}"/>
    <cellStyle name="40 % - Akzent1 11" xfId="737" xr:uid="{C679F598-FBB2-456E-AEDC-0893BD53DDE7}"/>
    <cellStyle name="40 % - Akzent1 12" xfId="738" xr:uid="{57557654-1466-4C7F-BE52-734D38B75D6C}"/>
    <cellStyle name="40 % - Akzent1 13" xfId="739" xr:uid="{066FC630-4633-44AB-8938-CFF017E0C15B}"/>
    <cellStyle name="40 % - Akzent1 14" xfId="740" xr:uid="{FA19F8FA-27DA-41B7-BAB0-C8F653BD4D07}"/>
    <cellStyle name="40 % - Akzent1 15" xfId="741" xr:uid="{E7072FC9-9391-4209-8B8A-EA37FD2C4FE7}"/>
    <cellStyle name="40 % - Akzent1 16" xfId="742" xr:uid="{A65A6087-DA7F-45EC-9612-349C33D5A288}"/>
    <cellStyle name="40 % - Akzent1 17" xfId="743" xr:uid="{75D75EB4-0465-48A2-9EAD-F12B1946F6CF}"/>
    <cellStyle name="40 % - Akzent1 18" xfId="744" xr:uid="{AAD4FBF5-8245-4ADB-844E-EED5529C6CBE}"/>
    <cellStyle name="40 % - Akzent1 19" xfId="745" xr:uid="{B7DB1B56-D150-409B-8390-3AF82312F4A7}"/>
    <cellStyle name="40 % - Akzent1 2" xfId="746" xr:uid="{0F90A5C6-36E0-477E-A8AC-14CD5BA80D90}"/>
    <cellStyle name="40 % - Akzent1 2 2" xfId="747" xr:uid="{20CF32D1-F327-4D37-97CD-61C774D536E1}"/>
    <cellStyle name="40 % - Akzent1 2 2 2" xfId="748" xr:uid="{36E79119-F499-4440-A88A-F06EC212DA3D}"/>
    <cellStyle name="40 % - Akzent1 2 2 3" xfId="749" xr:uid="{2A2AECF2-A32B-4E9F-9DFF-B7F89B469AA1}"/>
    <cellStyle name="40 % - Akzent1 2 2 4" xfId="3532" xr:uid="{41273CD8-1F74-46A6-A5E7-427105708181}"/>
    <cellStyle name="40 % - Akzent1 2 3" xfId="750" xr:uid="{03DADA19-87EA-409E-A40E-560CD2B7F478}"/>
    <cellStyle name="40 % - Akzent1 2 3 2" xfId="751" xr:uid="{C2F25933-2087-479D-9AA6-279CFA1D3207}"/>
    <cellStyle name="40 % - Akzent1 2 3 3" xfId="752" xr:uid="{E870501D-63FC-44D4-9AFF-E101E76E18E1}"/>
    <cellStyle name="40 % - Akzent1 2 3 4" xfId="3431" xr:uid="{FD8A7B1F-AC0D-485A-9D3E-6E719224F068}"/>
    <cellStyle name="40 % - Akzent1 2 4" xfId="753" xr:uid="{F4B1CB7D-E68A-44F8-B9FA-48716D9117AD}"/>
    <cellStyle name="40 % - Akzent1 2 5" xfId="754" xr:uid="{B09A5F74-B8D5-4183-AB26-E9E13BA47BB0}"/>
    <cellStyle name="40 % - Akzent1 2 6" xfId="3291" xr:uid="{5E7928FA-DED2-4743-9EBA-33CBC533047B}"/>
    <cellStyle name="40 % - Akzent1 2 7" xfId="3723" xr:uid="{36BE5ABE-9933-4B8C-83C2-D8290D94441C}"/>
    <cellStyle name="40 % - Akzent1 2_AJ001456 SPREADER BARS 30cm 본작업사양서 rev5(2014.11.06)--작업중" xfId="755" xr:uid="{C7F1FD9D-6D84-48ED-83B4-519D50E02210}"/>
    <cellStyle name="40 % - Akzent1 20" xfId="756" xr:uid="{27AE6E58-3D46-4DD1-9E3F-5E158B8E9EDA}"/>
    <cellStyle name="40 % - Akzent1 21" xfId="757" xr:uid="{22178B75-C319-4984-905E-E81AFB1BF58E}"/>
    <cellStyle name="40 % - Akzent1 22" xfId="758" xr:uid="{9990672E-3FCE-4199-871B-BB52EE7B5A20}"/>
    <cellStyle name="40 % - Akzent1 23" xfId="759" xr:uid="{73FEE111-2C90-411D-8B2B-F37E1CAE68C0}"/>
    <cellStyle name="40 % - Akzent1 24" xfId="760" xr:uid="{018E3F9B-364E-4C47-B220-AA9E9C1F10E9}"/>
    <cellStyle name="40 % - Akzent1 25" xfId="761" xr:uid="{C3BBDD3F-EE92-4ABF-AFF2-DB82FE16C422}"/>
    <cellStyle name="40 % - Akzent1 26" xfId="3618" xr:uid="{0EA6A8D2-E8B7-48AF-93D2-8A5DEA925BCC}"/>
    <cellStyle name="40 % - Akzent1 3" xfId="762" xr:uid="{909218F0-A86C-4BEE-A945-38B97E8DC8EA}"/>
    <cellStyle name="40 % - Akzent1 3 2" xfId="763" xr:uid="{94BEABBA-76D2-4597-ACA7-F24F144051B2}"/>
    <cellStyle name="40 % - Akzent1 3 2 2" xfId="764" xr:uid="{6E60B390-C711-4F3F-9F41-AFBA9023935B}"/>
    <cellStyle name="40 % - Akzent1 3 2 3" xfId="765" xr:uid="{B84669F2-BB86-481A-8340-C87D50EB6E33}"/>
    <cellStyle name="40 % - Akzent1 3 2 4" xfId="3533" xr:uid="{2927B3CA-EBAD-45E7-8630-A0C918E32910}"/>
    <cellStyle name="40 % - Akzent1 3 3" xfId="766" xr:uid="{8E0F8E74-F33D-4723-81ED-EEC720E1CE2F}"/>
    <cellStyle name="40 % - Akzent1 3 3 2" xfId="767" xr:uid="{8727404E-4607-48E1-AA0E-B6A75027EDFE}"/>
    <cellStyle name="40 % - Akzent1 3 3 3" xfId="768" xr:uid="{CFE0AE66-B702-4284-BE0E-0673B73CE60B}"/>
    <cellStyle name="40 % - Akzent1 3 3 4" xfId="3432" xr:uid="{D77297DB-6ACF-4BCF-893E-4330D4EC9840}"/>
    <cellStyle name="40 % - Akzent1 3 4" xfId="769" xr:uid="{4919F273-C6AD-4C3B-9BE1-B300BF84AE39}"/>
    <cellStyle name="40 % - Akzent1 3 5" xfId="770" xr:uid="{E86380EA-0A42-40BC-9E08-876CB87DAAA8}"/>
    <cellStyle name="40 % - Akzent1 3 6" xfId="3292" xr:uid="{BB7D97A3-C838-400E-AF74-93D6D89A466C}"/>
    <cellStyle name="40 % - Akzent1 3_AJ001456 SPREADER BARS 30cm 본작업사양서 rev5(2014.11.06)--작업중" xfId="771" xr:uid="{AF18D401-6010-4279-902D-DB79BC29FDE2}"/>
    <cellStyle name="40 % - Akzent1 4" xfId="772" xr:uid="{9D30E9C7-7B33-4622-9FB4-43C229AB4242}"/>
    <cellStyle name="40 % - Akzent1 4 2" xfId="773" xr:uid="{B9A1A12E-6C20-4264-AA01-1D41EC6C3EDF}"/>
    <cellStyle name="40 % - Akzent1 4 2 2" xfId="774" xr:uid="{6BE47779-8CBD-4549-BB35-F0FEB623E455}"/>
    <cellStyle name="40 % - Akzent1 4 2 3" xfId="775" xr:uid="{16560C31-A8DA-436F-AEE2-FF08D24E4FAC}"/>
    <cellStyle name="40 % - Akzent1 4 2 4" xfId="3534" xr:uid="{919A8C70-041C-46C9-81B1-7DB8B5DC2FFE}"/>
    <cellStyle name="40 % - Akzent1 4 3" xfId="776" xr:uid="{5CC8C645-52AC-4CB3-A6C9-9CBC11CE13FE}"/>
    <cellStyle name="40 % - Akzent1 4 3 2" xfId="777" xr:uid="{22726CD9-EC01-4144-9FEE-C58B4D8736D9}"/>
    <cellStyle name="40 % - Akzent1 4 3 3" xfId="778" xr:uid="{89269BC2-CFFE-432B-A0FC-A5502928A124}"/>
    <cellStyle name="40 % - Akzent1 4 3 4" xfId="3433" xr:uid="{8C17BF81-36BE-4EE1-9283-26797C844210}"/>
    <cellStyle name="40 % - Akzent1 4 4" xfId="779" xr:uid="{F394A812-39EE-4B09-96E0-28DDA7E98600}"/>
    <cellStyle name="40 % - Akzent1 4 5" xfId="780" xr:uid="{6788DAE4-9B87-4F2D-901B-3D57C9A4C815}"/>
    <cellStyle name="40 % - Akzent1 4 6" xfId="3293" xr:uid="{4EDA6CB2-6D16-4768-AFEF-43C78D7308A8}"/>
    <cellStyle name="40 % - Akzent1 4_AJ001456 SPREADER BARS 30cm 본작업사양서 rev5(2014.11.06)--작업중" xfId="781" xr:uid="{0217E01D-6F1C-4767-B028-A27AFB4AA967}"/>
    <cellStyle name="40 % - Akzent1 5" xfId="782" xr:uid="{FC93670F-48F9-46D4-AE46-43D14487C24A}"/>
    <cellStyle name="40 % - Akzent1 5 2" xfId="783" xr:uid="{CF172221-730C-4DDA-8166-3C4061B2F372}"/>
    <cellStyle name="40 % - Akzent1 5 2 2" xfId="784" xr:uid="{704EEBEC-E461-4673-B10D-74FDC82340C2}"/>
    <cellStyle name="40 % - Akzent1 5 2 3" xfId="785" xr:uid="{CE6D8C7F-6C42-487A-B99B-46B072F17416}"/>
    <cellStyle name="40 % - Akzent1 5 2 4" xfId="3535" xr:uid="{3F25BB5A-ED05-47BE-B17B-8471C22143BA}"/>
    <cellStyle name="40 % - Akzent1 5 3" xfId="786" xr:uid="{A98825BA-54A7-455F-B67B-5DFB472FA1ED}"/>
    <cellStyle name="40 % - Akzent1 5 3 2" xfId="787" xr:uid="{0357AEF6-9B62-4066-90E8-0E83E37AB0CA}"/>
    <cellStyle name="40 % - Akzent1 5 3 3" xfId="788" xr:uid="{BA97F410-72FB-4F7E-977F-F15EC0AE7D90}"/>
    <cellStyle name="40 % - Akzent1 5 3 4" xfId="3434" xr:uid="{9D5DD129-6CF4-4F1C-B0C7-9CD24524258C}"/>
    <cellStyle name="40 % - Akzent1 5 4" xfId="789" xr:uid="{D467F701-6CD2-431C-B0F2-0D02B613223D}"/>
    <cellStyle name="40 % - Akzent1 5 5" xfId="790" xr:uid="{BBF370B7-63A2-4AF4-88ED-07ED0C888757}"/>
    <cellStyle name="40 % - Akzent1 5 6" xfId="3294" xr:uid="{B790954A-E9F2-43C6-8102-02802879C4DA}"/>
    <cellStyle name="40 % - Akzent1 5_AJ001456 SPREADER BARS 30cm 본작업사양서 rev5(2014.11.06)--작업중" xfId="791" xr:uid="{4F9371B8-BD28-44CC-87DC-CA367689C7D8}"/>
    <cellStyle name="40 % - Akzent1 6" xfId="792" xr:uid="{66D36058-11BC-4A95-A325-12AD6F193A75}"/>
    <cellStyle name="40 % - Akzent1 6 2" xfId="793" xr:uid="{CF6E901F-3116-414D-9C00-CB9EB0E0E724}"/>
    <cellStyle name="40 % - Akzent1 6 2 2" xfId="794" xr:uid="{A7F8D341-888F-47BF-A198-A83CA882D83B}"/>
    <cellStyle name="40 % - Akzent1 6 2 3" xfId="795" xr:uid="{8A387747-0508-40C7-A86C-0C0EC50CC37A}"/>
    <cellStyle name="40 % - Akzent1 6 2 4" xfId="3536" xr:uid="{C81E6747-D755-4C46-B457-C67F488D4BFA}"/>
    <cellStyle name="40 % - Akzent1 6 3" xfId="796" xr:uid="{5AF39B2B-B082-463A-9B50-1E7E8A5070DB}"/>
    <cellStyle name="40 % - Akzent1 6 3 2" xfId="797" xr:uid="{360363FC-24E4-46C7-A2AB-04F7A8A45203}"/>
    <cellStyle name="40 % - Akzent1 6 3 3" xfId="798" xr:uid="{18C92D95-C529-44FA-AE27-D2A1E39453E8}"/>
    <cellStyle name="40 % - Akzent1 6 3 4" xfId="3435" xr:uid="{3568342C-4EBB-4511-9602-93240AD96E98}"/>
    <cellStyle name="40 % - Akzent1 6 4" xfId="799" xr:uid="{51FC71BF-FDE3-4997-AEC1-F6D9C4B84331}"/>
    <cellStyle name="40 % - Akzent1 6 5" xfId="800" xr:uid="{3F28A611-03B9-41D3-8345-0AE1AD3167D5}"/>
    <cellStyle name="40 % - Akzent1 6 6" xfId="3295" xr:uid="{C12322BB-32AA-45B5-8145-A7586132A375}"/>
    <cellStyle name="40 % - Akzent1 6_AJ001456 SPREADER BARS 30cm 본작업사양서 rev5(2014.11.06)--작업중" xfId="801" xr:uid="{A24C8C06-4E92-4886-9EE2-B6C3843753EB}"/>
    <cellStyle name="40 % - Akzent1 7" xfId="802" xr:uid="{AEA2E779-D7EC-451E-82BB-5A5C3A8CFD97}"/>
    <cellStyle name="40 % - Akzent1 7 2" xfId="803" xr:uid="{35AEBB55-F931-4640-A477-AAFF1E4B50E2}"/>
    <cellStyle name="40 % - Akzent1 7 2 2" xfId="804" xr:uid="{FE599737-5D65-45ED-BDF5-8E4ED7BA7B47}"/>
    <cellStyle name="40 % - Akzent1 7 2 3" xfId="805" xr:uid="{AD2CBC6F-4847-419F-B4B7-87C6B40DB5E0}"/>
    <cellStyle name="40 % - Akzent1 7 2 4" xfId="3537" xr:uid="{AD97FA57-986D-48DA-8E54-254FF97B0DB1}"/>
    <cellStyle name="40 % - Akzent1 7 3" xfId="806" xr:uid="{7872F3C4-1780-4A54-80A2-2F14BF781634}"/>
    <cellStyle name="40 % - Akzent1 7 3 2" xfId="807" xr:uid="{18574BED-730E-4282-8753-EB779F37F833}"/>
    <cellStyle name="40 % - Akzent1 7 3 3" xfId="808" xr:uid="{8AFAEA30-1931-4264-B0EC-3B1084F06950}"/>
    <cellStyle name="40 % - Akzent1 7 3 4" xfId="3436" xr:uid="{A0E664E0-917A-4F90-AEA6-0034C0B33772}"/>
    <cellStyle name="40 % - Akzent1 7 4" xfId="809" xr:uid="{A8AA6BB1-CD9B-49E0-8AAA-C5EB34D67D46}"/>
    <cellStyle name="40 % - Akzent1 7 5" xfId="810" xr:uid="{3F70BBA1-FD8F-4867-8049-5CC2605C44E1}"/>
    <cellStyle name="40 % - Akzent1 7 6" xfId="3296" xr:uid="{C1730D9F-DB7A-43B0-A65B-9AB11683BEA1}"/>
    <cellStyle name="40 % - Akzent1 7_ title" xfId="811" xr:uid="{9C9ECC8C-72B6-4C21-91F1-B2C2F30A249A}"/>
    <cellStyle name="40 % - Akzent1 8" xfId="812" xr:uid="{C9E09B6B-A4ED-4509-95AC-E608888594D2}"/>
    <cellStyle name="40 % - Akzent1 8 2" xfId="813" xr:uid="{F63246DB-83C7-4EE6-B18F-7140E14C127E}"/>
    <cellStyle name="40 % - Akzent1 8 2 2" xfId="814" xr:uid="{5DA9D2C5-F064-4B40-A4AB-CDC61B47F52B}"/>
    <cellStyle name="40 % - Akzent1 8 2 3" xfId="815" xr:uid="{42785A44-413F-4C21-AF41-6AD9F3B2E893}"/>
    <cellStyle name="40 % - Akzent1 8 2 4" xfId="3538" xr:uid="{39CEEB45-6590-4CFA-B8F8-292A4373E531}"/>
    <cellStyle name="40 % - Akzent1 8 3" xfId="816" xr:uid="{AD32AA2E-5E99-477B-A74C-852DDDC88DDC}"/>
    <cellStyle name="40 % - Akzent1 8 3 2" xfId="817" xr:uid="{0D62ECE1-44DB-4B85-ABE8-49A2F1F72CB8}"/>
    <cellStyle name="40 % - Akzent1 8 3 3" xfId="818" xr:uid="{31F758DC-93D5-4DF1-B79A-E12DA0620E77}"/>
    <cellStyle name="40 % - Akzent1 8 3 4" xfId="3437" xr:uid="{B39680B2-32B0-420F-B583-38D776F036E7}"/>
    <cellStyle name="40 % - Akzent1 8 4" xfId="819" xr:uid="{3E934F63-720B-43D6-8558-C9310767CE27}"/>
    <cellStyle name="40 % - Akzent1 8 4 2" xfId="820" xr:uid="{6F6F5817-26E2-404E-99E0-E9D82856DD42}"/>
    <cellStyle name="40 % - Akzent1 8 5" xfId="821" xr:uid="{0DF506DE-5F98-4F8A-BEF3-9E8C231CE666}"/>
    <cellStyle name="40 % - Akzent1 8 6" xfId="3297" xr:uid="{EFE8A535-20B3-412A-81B8-E53FC18D9C2E}"/>
    <cellStyle name="40 % - Akzent1 8_ title" xfId="822" xr:uid="{1641E22D-2537-4507-BE23-B129759321B7}"/>
    <cellStyle name="40 % - Akzent1 9" xfId="823" xr:uid="{5A4523DD-F514-4473-B333-E314F5001521}"/>
    <cellStyle name="40 % - Akzent2 10" xfId="824" xr:uid="{A93BDD5A-4298-489F-8B07-C5EF4AB863E6}"/>
    <cellStyle name="40 % - Akzent2 11" xfId="825" xr:uid="{7D565B52-5564-436A-B0E3-321CE774F202}"/>
    <cellStyle name="40 % - Akzent2 12" xfId="826" xr:uid="{0B6ED797-DB16-491C-8A56-55BD870304ED}"/>
    <cellStyle name="40 % - Akzent2 13" xfId="3622" xr:uid="{FF658311-9D31-4924-8FB7-82CA94FC9A10}"/>
    <cellStyle name="40 % - Akzent2 2" xfId="827" xr:uid="{CB46BE67-7F92-4C06-8349-015EF3EEE403}"/>
    <cellStyle name="40 % - Akzent2 2 2" xfId="828" xr:uid="{A16D9DD8-B817-4542-8EED-12FE7DCA46AF}"/>
    <cellStyle name="40 % - Akzent2 2 2 2" xfId="829" xr:uid="{135A1362-96FE-49A8-B6A1-4859231A3616}"/>
    <cellStyle name="40 % - Akzent2 2 2 3" xfId="830" xr:uid="{F3795F37-7B27-4EF7-BB79-602413692101}"/>
    <cellStyle name="40 % - Akzent2 2 2 4" xfId="3539" xr:uid="{9EA3C49E-C5F6-4157-8BEB-54A366981504}"/>
    <cellStyle name="40 % - Akzent2 2 3" xfId="831" xr:uid="{DE7CD094-D03C-4502-8CFE-216D9A2B9EF2}"/>
    <cellStyle name="40 % - Akzent2 2 3 2" xfId="832" xr:uid="{7ED59362-25D8-4E02-9AC5-BBF03E76C519}"/>
    <cellStyle name="40 % - Akzent2 2 3 3" xfId="833" xr:uid="{A9B1C287-C698-4A1E-AD95-09A1E7D462C7}"/>
    <cellStyle name="40 % - Akzent2 2 3 4" xfId="3438" xr:uid="{1F3C1B4D-B45C-439C-BCEF-C0A7861E5BC7}"/>
    <cellStyle name="40 % - Akzent2 2 4" xfId="834" xr:uid="{8FBAA22F-8015-42C2-9FD1-BC3704B696C6}"/>
    <cellStyle name="40 % - Akzent2 2 5" xfId="835" xr:uid="{D40C7839-E1D4-440B-8B40-076B06B8B684}"/>
    <cellStyle name="40 % - Akzent2 2 6" xfId="3298" xr:uid="{4AF83DAA-7C53-4714-8603-F9B66AEECE6D}"/>
    <cellStyle name="40 % - Akzent2 2 7" xfId="3724" xr:uid="{4203BAC5-3EE9-4D77-9D12-DA2098C92BED}"/>
    <cellStyle name="40 % - Akzent2 2_AJ001456 SPREADER BARS 30cm 본작업사양서 rev5(2014.11.06)--작업중" xfId="836" xr:uid="{C74E65E1-162D-4B52-9418-75FEADCC6FEE}"/>
    <cellStyle name="40 % - Akzent2 3" xfId="837" xr:uid="{C7A6FC51-0BB8-4688-A4EC-DD09F60D9A07}"/>
    <cellStyle name="40 % - Akzent2 3 2" xfId="838" xr:uid="{E9B3CAB7-8602-4E60-8823-BBA717A71D41}"/>
    <cellStyle name="40 % - Akzent2 3 2 2" xfId="839" xr:uid="{8A8A52C2-B7FE-44F9-9231-DE90358202CF}"/>
    <cellStyle name="40 % - Akzent2 3 2 3" xfId="840" xr:uid="{C64308BF-B649-4E08-AE9B-90CC3527E2FC}"/>
    <cellStyle name="40 % - Akzent2 3 2 4" xfId="3540" xr:uid="{05B465FC-FED3-494F-A6F5-B9E7BC608E78}"/>
    <cellStyle name="40 % - Akzent2 3 3" xfId="841" xr:uid="{4C28B039-A2DF-4498-BABA-23228BA68D9F}"/>
    <cellStyle name="40 % - Akzent2 3 3 2" xfId="842" xr:uid="{EE8ABC07-A050-4CBB-8760-48B3C7A64A07}"/>
    <cellStyle name="40 % - Akzent2 3 3 3" xfId="843" xr:uid="{F2B9CD75-47C5-466A-A040-F4BB0A86F86F}"/>
    <cellStyle name="40 % - Akzent2 3 3 4" xfId="3439" xr:uid="{F0F69B3F-79C8-4E42-A063-34B465CA7F76}"/>
    <cellStyle name="40 % - Akzent2 3 4" xfId="844" xr:uid="{A0479A08-90C4-4EBE-AAFC-E3B022600A93}"/>
    <cellStyle name="40 % - Akzent2 3 5" xfId="845" xr:uid="{409F33B9-BFB8-4A2E-8594-DF4DD0E2925B}"/>
    <cellStyle name="40 % - Akzent2 3 6" xfId="3299" xr:uid="{137DE7EE-0783-4CCD-8C0B-AEC31E97D4C0}"/>
    <cellStyle name="40 % - Akzent2 3_AJ001456 SPREADER BARS 30cm 본작업사양서 rev5(2014.11.06)--작업중" xfId="846" xr:uid="{2EA5DC5A-2DBD-439D-AFC4-404150D59E2C}"/>
    <cellStyle name="40 % - Akzent2 4" xfId="847" xr:uid="{BAF322D4-439F-421B-8951-6628DFBC250A}"/>
    <cellStyle name="40 % - Akzent2 4 2" xfId="848" xr:uid="{DDA8BCB1-A60F-4315-AC4B-8D206C337CF2}"/>
    <cellStyle name="40 % - Akzent2 4 2 2" xfId="849" xr:uid="{5345639B-52EA-4A39-8AEE-7ADD6D1A11CA}"/>
    <cellStyle name="40 % - Akzent2 4 2 3" xfId="850" xr:uid="{6F20D572-D590-41F4-812B-B91B4A443B33}"/>
    <cellStyle name="40 % - Akzent2 4 2 4" xfId="3541" xr:uid="{5B808622-96BF-4774-A16A-5D65AAEE577A}"/>
    <cellStyle name="40 % - Akzent2 4 3" xfId="851" xr:uid="{EAC39919-E569-42AD-841B-C40699AF6B46}"/>
    <cellStyle name="40 % - Akzent2 4 3 2" xfId="852" xr:uid="{FAC09EEB-39FA-49F0-8862-C1B952AA035A}"/>
    <cellStyle name="40 % - Akzent2 4 3 3" xfId="853" xr:uid="{B9882290-AD71-48B0-A5C3-5F6298A05D37}"/>
    <cellStyle name="40 % - Akzent2 4 3 4" xfId="3440" xr:uid="{42C33D95-2838-415B-A91D-AE5CE63B0199}"/>
    <cellStyle name="40 % - Akzent2 4 4" xfId="854" xr:uid="{BB8A5F4E-3159-4941-AFF6-C75507920810}"/>
    <cellStyle name="40 % - Akzent2 4 5" xfId="855" xr:uid="{50C1B3F2-9FE7-45EE-A00D-9B2193613DD5}"/>
    <cellStyle name="40 % - Akzent2 4 6" xfId="3300" xr:uid="{2AA7E2EF-5885-440A-AC5A-751146C191FA}"/>
    <cellStyle name="40 % - Akzent2 4_AJ001456 SPREADER BARS 30cm 본작업사양서 rev5(2014.11.06)--작업중" xfId="856" xr:uid="{D4E4C6EC-5AC6-478C-ADEC-2E50E75F66DA}"/>
    <cellStyle name="40 % - Akzent2 5" xfId="857" xr:uid="{ECDC99B8-9EE5-4C46-8842-125A985BC0B0}"/>
    <cellStyle name="40 % - Akzent2 5 2" xfId="858" xr:uid="{26F9CA36-CD00-4975-9272-7C1EF1D2C7BE}"/>
    <cellStyle name="40 % - Akzent2 5 2 2" xfId="859" xr:uid="{AD42BE56-6340-42E2-A5C2-8CC8EE817DDA}"/>
    <cellStyle name="40 % - Akzent2 5 2 3" xfId="860" xr:uid="{B9B69D40-C122-4C29-88EE-D740147A837D}"/>
    <cellStyle name="40 % - Akzent2 5 2 4" xfId="3542" xr:uid="{72675C2C-F2F6-496B-83A6-B618CB450EBA}"/>
    <cellStyle name="40 % - Akzent2 5 3" xfId="861" xr:uid="{05ADAC3C-7373-4142-845D-B5E17EF50523}"/>
    <cellStyle name="40 % - Akzent2 5 3 2" xfId="862" xr:uid="{DCBC26E7-512F-4718-8EFA-8F31151EEC68}"/>
    <cellStyle name="40 % - Akzent2 5 3 3" xfId="863" xr:uid="{1BAFEDDB-272A-4B66-B84B-C601F317F151}"/>
    <cellStyle name="40 % - Akzent2 5 3 4" xfId="3441" xr:uid="{CA42FA46-E265-4B0E-B593-7A5A46712D19}"/>
    <cellStyle name="40 % - Akzent2 5 4" xfId="864" xr:uid="{B1613509-2FAD-40DD-83E8-C470F671EB8D}"/>
    <cellStyle name="40 % - Akzent2 5 5" xfId="865" xr:uid="{4F1794AB-8428-4787-9E1B-24019F725C7D}"/>
    <cellStyle name="40 % - Akzent2 5 6" xfId="3301" xr:uid="{6A28F9FB-9031-4D5A-BBB1-9D0BDDCEE022}"/>
    <cellStyle name="40 % - Akzent2 5_AJ001456 SPREADER BARS 30cm 본작업사양서 rev5(2014.11.06)--작업중" xfId="866" xr:uid="{0D22A4A2-DB93-4685-B8F8-5746220DFFDC}"/>
    <cellStyle name="40 % - Akzent2 6" xfId="867" xr:uid="{3342F907-EE05-4DC3-B270-51B94022BD1E}"/>
    <cellStyle name="40 % - Akzent2 6 2" xfId="868" xr:uid="{FF0E55C5-9093-4BE3-8D7A-15E6288A90F4}"/>
    <cellStyle name="40 % - Akzent2 6 2 2" xfId="869" xr:uid="{709F4757-60A9-450D-8B33-B69B004E47F9}"/>
    <cellStyle name="40 % - Akzent2 6 2 3" xfId="870" xr:uid="{C41CE28A-9306-46D0-9B59-AEB8AC52776E}"/>
    <cellStyle name="40 % - Akzent2 6 2 4" xfId="3543" xr:uid="{A9D310B9-C498-42B8-86A3-2DA5501C6873}"/>
    <cellStyle name="40 % - Akzent2 6 3" xfId="871" xr:uid="{72925CA9-A667-4947-BFFE-00981B6CFED2}"/>
    <cellStyle name="40 % - Akzent2 6 3 2" xfId="872" xr:uid="{0F3AD1D8-E01D-478B-9F46-C95A9AC1A68F}"/>
    <cellStyle name="40 % - Akzent2 6 3 3" xfId="873" xr:uid="{428A78FB-C63B-4864-B9DC-8E44801009AA}"/>
    <cellStyle name="40 % - Akzent2 6 3 4" xfId="3442" xr:uid="{6E24853D-090C-497C-8CB1-A7F4517A1FE1}"/>
    <cellStyle name="40 % - Akzent2 6 4" xfId="874" xr:uid="{ED3754BF-B8E3-45AC-BBA9-663EFD6732F2}"/>
    <cellStyle name="40 % - Akzent2 6 5" xfId="875" xr:uid="{ECB7BC83-D585-4BCA-81CD-CE7B709B34E6}"/>
    <cellStyle name="40 % - Akzent2 6 6" xfId="3302" xr:uid="{4E25F7F8-B5E4-435D-8C83-DAFEDBD5500E}"/>
    <cellStyle name="40 % - Akzent2 6_AJ001456 SPREADER BARS 30cm 본작업사양서 rev5(2014.11.06)--작업중" xfId="876" xr:uid="{7228DDF8-0B1C-47C5-AE0B-2CCB98122C7E}"/>
    <cellStyle name="40 % - Akzent2 7" xfId="877" xr:uid="{696391E0-2CE0-4A70-B486-E591C2838823}"/>
    <cellStyle name="40 % - Akzent2 7 2" xfId="878" xr:uid="{4217D6CC-EE85-40D1-970D-211C84B75E7F}"/>
    <cellStyle name="40 % - Akzent2 7 2 2" xfId="879" xr:uid="{7C488330-759D-4542-B531-C2CB228243D4}"/>
    <cellStyle name="40 % - Akzent2 7 2 3" xfId="880" xr:uid="{B10D339A-9130-4D6E-A0B5-35C5313A35F0}"/>
    <cellStyle name="40 % - Akzent2 7 2 4" xfId="3544" xr:uid="{5D15C2A2-6C44-4094-BBD0-2638645271DB}"/>
    <cellStyle name="40 % - Akzent2 7 3" xfId="881" xr:uid="{FA69615F-F574-4368-83D3-3C70F896150F}"/>
    <cellStyle name="40 % - Akzent2 7 3 2" xfId="882" xr:uid="{1C62F7AE-F06C-4E20-9085-C524353B7277}"/>
    <cellStyle name="40 % - Akzent2 7 3 3" xfId="883" xr:uid="{CC70E04E-BFB6-42B9-84D4-6AC1D525449E}"/>
    <cellStyle name="40 % - Akzent2 7 3 4" xfId="3443" xr:uid="{3FC416A7-F210-4D2E-BA7E-D01AC63505A0}"/>
    <cellStyle name="40 % - Akzent2 7 4" xfId="884" xr:uid="{0487980C-9A2B-418D-A32F-15C7CA6EF39A}"/>
    <cellStyle name="40 % - Akzent2 7 5" xfId="885" xr:uid="{8AAB099B-31EA-4692-958F-D1AD0639FB4C}"/>
    <cellStyle name="40 % - Akzent2 7 6" xfId="3303" xr:uid="{A6AC04FF-A96F-45E1-A353-E2D02EA574F4}"/>
    <cellStyle name="40 % - Akzent2 7_ title" xfId="886" xr:uid="{3BA5721F-8B74-4FB3-93D4-D84861DA60C5}"/>
    <cellStyle name="40 % - Akzent2 8" xfId="887" xr:uid="{3EE31EA8-A3D2-467B-98AE-736438F0D568}"/>
    <cellStyle name="40 % - Akzent2 8 2" xfId="888" xr:uid="{A70674EE-6C4A-4B0A-AB05-806C59ADB16A}"/>
    <cellStyle name="40 % - Akzent2 8 2 2" xfId="889" xr:uid="{C645BA4B-243C-4773-9598-93EF47246051}"/>
    <cellStyle name="40 % - Akzent2 8 2 3" xfId="890" xr:uid="{63D9FD67-0C68-4A6C-8D94-EB74D5BD0FAB}"/>
    <cellStyle name="40 % - Akzent2 8 2 4" xfId="3545" xr:uid="{6679C4FA-4C7F-4230-9B4C-31DC200BF02D}"/>
    <cellStyle name="40 % - Akzent2 8 3" xfId="891" xr:uid="{0B5835D3-DC73-464B-8ECC-48A296C5ACB1}"/>
    <cellStyle name="40 % - Akzent2 8 3 2" xfId="892" xr:uid="{4E176A9C-3835-4A86-BC34-7920011229F6}"/>
    <cellStyle name="40 % - Akzent2 8 3 3" xfId="893" xr:uid="{DC6ED17D-258E-463A-B78A-51B388041A14}"/>
    <cellStyle name="40 % - Akzent2 8 3 4" xfId="3444" xr:uid="{4930E9CA-D197-4D63-AC86-BAE3BCAE56EC}"/>
    <cellStyle name="40 % - Akzent2 8 4" xfId="894" xr:uid="{CB501C73-FA55-4EDF-A878-04DFE24B3CB5}"/>
    <cellStyle name="40 % - Akzent2 8 4 2" xfId="895" xr:uid="{4F622EA5-4D28-498D-B567-A8D6016BE50F}"/>
    <cellStyle name="40 % - Akzent2 8 5" xfId="896" xr:uid="{1AE448CA-37E8-4AD4-8827-5E52AB83C200}"/>
    <cellStyle name="40 % - Akzent2 8 6" xfId="3304" xr:uid="{771294AE-3239-4B09-BF38-9EA823BDA2F3}"/>
    <cellStyle name="40 % - Akzent2 8_ title" xfId="897" xr:uid="{2E72A3E2-DF83-4CD8-B4F5-E876FBE67E2E}"/>
    <cellStyle name="40 % - Akzent2 9" xfId="898" xr:uid="{EFA2D279-3BB9-4A2E-8C75-5A708B4499A8}"/>
    <cellStyle name="40 % - Akzent2 9 2" xfId="899" xr:uid="{A332F288-5B34-47DA-B7DD-9CDDF338DAA1}"/>
    <cellStyle name="40 % - Akzent2 9 3" xfId="900" xr:uid="{AA38BA4D-6D29-46AA-BCA2-A6CE88A4B247}"/>
    <cellStyle name="40 % - Akzent3 10" xfId="901" xr:uid="{FD0ECB12-D121-4EB1-96E6-A6284B28AF10}"/>
    <cellStyle name="40 % - Akzent3 11" xfId="902" xr:uid="{388347F8-B16D-4F6D-AAB4-B6C14FB039CB}"/>
    <cellStyle name="40 % - Akzent3 12" xfId="903" xr:uid="{A20DB022-5601-4ECF-A8F9-02CDE798C723}"/>
    <cellStyle name="40 % - Akzent3 13" xfId="3626" xr:uid="{0B8318FC-225B-47CC-AF34-4BDBF21FD116}"/>
    <cellStyle name="40 % - Akzent3 2" xfId="904" xr:uid="{61FDDE30-633E-4A71-9C1A-F1B5BEF74839}"/>
    <cellStyle name="40 % - Akzent3 2 2" xfId="905" xr:uid="{55CEAB40-D38C-47A3-8BC7-396566272503}"/>
    <cellStyle name="40 % - Akzent3 2 2 2" xfId="906" xr:uid="{23C66C1E-872F-4510-BD40-CD1751D9C8CA}"/>
    <cellStyle name="40 % - Akzent3 2 2 3" xfId="907" xr:uid="{99072B1D-38C4-4B6A-BFDE-A0ABC3F95944}"/>
    <cellStyle name="40 % - Akzent3 2 2 4" xfId="3546" xr:uid="{43466C11-7687-46A6-BE4F-3ED46A49A370}"/>
    <cellStyle name="40 % - Akzent3 2 3" xfId="908" xr:uid="{6FDB472E-DB78-472A-BE0F-85A7C4B8E58C}"/>
    <cellStyle name="40 % - Akzent3 2 3 2" xfId="909" xr:uid="{82C5C366-DA0A-4331-9D21-1C50444E003D}"/>
    <cellStyle name="40 % - Akzent3 2 3 3" xfId="910" xr:uid="{67F7086A-98A8-4FCC-8D7B-79AB4DDD8FEB}"/>
    <cellStyle name="40 % - Akzent3 2 3 4" xfId="3445" xr:uid="{9C30C985-309B-46F0-BD80-C2310FDA88F1}"/>
    <cellStyle name="40 % - Akzent3 2 4" xfId="911" xr:uid="{68655C33-1AE5-48DE-A05E-BA50581CE8E5}"/>
    <cellStyle name="40 % - Akzent3 2 5" xfId="912" xr:uid="{0BB4C3C1-3575-405E-9A86-32237B86E1AB}"/>
    <cellStyle name="40 % - Akzent3 2 6" xfId="3305" xr:uid="{8794FB01-F9F5-42EF-82F1-FCDB32452E97}"/>
    <cellStyle name="40 % - Akzent3 2 7" xfId="3725" xr:uid="{C72113B2-7A91-4EDC-A4CE-A710F118395E}"/>
    <cellStyle name="40 % - Akzent3 2_AJ001456 SPREADER BARS 30cm 본작업사양서 rev5(2014.11.06)--작업중" xfId="913" xr:uid="{63D9C4C9-77AE-4AA6-9134-6D689B10BEEB}"/>
    <cellStyle name="40 % - Akzent3 3" xfId="914" xr:uid="{068FFE46-E622-4D73-B64E-835A0188CB3B}"/>
    <cellStyle name="40 % - Akzent3 3 2" xfId="915" xr:uid="{176F7C84-BDC4-42EC-82C1-B04B38405A13}"/>
    <cellStyle name="40 % - Akzent3 3 2 2" xfId="916" xr:uid="{2096AF61-9943-4CAD-AFFF-A36BF66AB044}"/>
    <cellStyle name="40 % - Akzent3 3 2 3" xfId="917" xr:uid="{0765A695-94AD-44A3-B45C-E1BAB009644A}"/>
    <cellStyle name="40 % - Akzent3 3 2 4" xfId="3547" xr:uid="{368D0E53-F2A1-492F-8995-96ED3552D997}"/>
    <cellStyle name="40 % - Akzent3 3 3" xfId="918" xr:uid="{1A1D656F-8A1E-4354-8E88-80AED23868FF}"/>
    <cellStyle name="40 % - Akzent3 3 3 2" xfId="919" xr:uid="{FE0F84A9-02F3-4705-9149-94BB246391A9}"/>
    <cellStyle name="40 % - Akzent3 3 3 3" xfId="920" xr:uid="{6A53A7F0-A412-4E61-90B3-6C6C30154DF8}"/>
    <cellStyle name="40 % - Akzent3 3 3 4" xfId="3446" xr:uid="{F946786A-D000-4C25-9E96-BB56A1740F98}"/>
    <cellStyle name="40 % - Akzent3 3 4" xfId="921" xr:uid="{D3BD0CF4-15BE-408F-9683-30655CE0CA4A}"/>
    <cellStyle name="40 % - Akzent3 3 5" xfId="922" xr:uid="{04A4C5AA-B785-4749-8A9E-E03DAD29A64C}"/>
    <cellStyle name="40 % - Akzent3 3 6" xfId="3306" xr:uid="{B3FEE71A-196B-4C55-A0C4-F50D85B5D713}"/>
    <cellStyle name="40 % - Akzent3 3_AJ001456 SPREADER BARS 30cm 본작업사양서 rev5(2014.11.06)--작업중" xfId="923" xr:uid="{90BFECEE-524C-47C5-BF80-E07A4AE4BCCD}"/>
    <cellStyle name="40 % - Akzent3 4" xfId="924" xr:uid="{90ECFB7A-69FA-4E40-85E8-F9980F0CE30A}"/>
    <cellStyle name="40 % - Akzent3 4 2" xfId="925" xr:uid="{AB171A45-48FE-4C70-9DFE-84420C0E94BF}"/>
    <cellStyle name="40 % - Akzent3 4 2 2" xfId="926" xr:uid="{0D14BEA4-149B-41DC-830A-6824C510AA2E}"/>
    <cellStyle name="40 % - Akzent3 4 2 3" xfId="927" xr:uid="{1E71A0B9-E083-4E83-B247-12AC1BFD5704}"/>
    <cellStyle name="40 % - Akzent3 4 2 4" xfId="3548" xr:uid="{D85B2B81-C887-41EB-9CA3-16191F5FE7C6}"/>
    <cellStyle name="40 % - Akzent3 4 3" xfId="928" xr:uid="{2A152157-DB88-4622-AB19-C836CCB989F0}"/>
    <cellStyle name="40 % - Akzent3 4 3 2" xfId="929" xr:uid="{790736A3-5613-459A-B53D-3B6F10E33F6F}"/>
    <cellStyle name="40 % - Akzent3 4 3 3" xfId="930" xr:uid="{ACA1362E-7693-4EA5-98D0-31E2E8C12A4F}"/>
    <cellStyle name="40 % - Akzent3 4 3 4" xfId="3447" xr:uid="{3FFFE155-9C02-4DDE-8864-4D1E04DEBE43}"/>
    <cellStyle name="40 % - Akzent3 4 4" xfId="931" xr:uid="{B5A07541-8788-4742-B618-F4A74A7ABAE9}"/>
    <cellStyle name="40 % - Akzent3 4 5" xfId="932" xr:uid="{443B5FEE-C17C-4146-8693-57940392076F}"/>
    <cellStyle name="40 % - Akzent3 4 6" xfId="3307" xr:uid="{EA21D93C-5A15-4075-A319-91CCE4BB4705}"/>
    <cellStyle name="40 % - Akzent3 4_AJ001456 SPREADER BARS 30cm 본작업사양서 rev5(2014.11.06)--작업중" xfId="933" xr:uid="{7D77F0AF-189A-4564-BE7B-6285E5C3B3D6}"/>
    <cellStyle name="40 % - Akzent3 5" xfId="934" xr:uid="{D7C9B1D6-888D-44E8-8A9C-B52905293E4E}"/>
    <cellStyle name="40 % - Akzent3 5 2" xfId="935" xr:uid="{F4A0707D-BBFA-43B6-8E38-A92B5378F313}"/>
    <cellStyle name="40 % - Akzent3 5 2 2" xfId="936" xr:uid="{DF4330B2-EF45-4298-A307-B4BC9F38AD88}"/>
    <cellStyle name="40 % - Akzent3 5 2 3" xfId="937" xr:uid="{FD88A573-B2B2-4253-9527-3B8C513C857F}"/>
    <cellStyle name="40 % - Akzent3 5 2 4" xfId="3549" xr:uid="{1ED7DE4E-5ED3-4C1F-9704-E2D4BF321F02}"/>
    <cellStyle name="40 % - Akzent3 5 3" xfId="938" xr:uid="{08818FC0-790A-48BD-B0A2-C6F3762EF734}"/>
    <cellStyle name="40 % - Akzent3 5 3 2" xfId="939" xr:uid="{5A34FA72-2553-4C8D-A08A-A8838EA3775C}"/>
    <cellStyle name="40 % - Akzent3 5 3 3" xfId="940" xr:uid="{7A41D112-8BE4-49B9-BD5C-896F4B2341BC}"/>
    <cellStyle name="40 % - Akzent3 5 3 4" xfId="3448" xr:uid="{AD90EB64-8C09-4FEF-81F4-DF47426A9C59}"/>
    <cellStyle name="40 % - Akzent3 5 4" xfId="941" xr:uid="{0B34205A-A469-4A9A-BE21-217048B11A64}"/>
    <cellStyle name="40 % - Akzent3 5 5" xfId="942" xr:uid="{0EE51695-6166-4D26-A852-3D45EBBF5107}"/>
    <cellStyle name="40 % - Akzent3 5 6" xfId="3308" xr:uid="{93C306DC-072E-4804-87BA-BD2EC502CBD8}"/>
    <cellStyle name="40 % - Akzent3 5_AJ001456 SPREADER BARS 30cm 본작업사양서 rev5(2014.11.06)--작업중" xfId="943" xr:uid="{03BB5A96-26EB-4436-B6AA-5DF03C316E5F}"/>
    <cellStyle name="40 % - Akzent3 6" xfId="944" xr:uid="{2170827F-DE72-4742-9A45-65B210122169}"/>
    <cellStyle name="40 % - Akzent3 6 2" xfId="945" xr:uid="{9579B253-03D7-4EBF-9A52-D0A07E24556D}"/>
    <cellStyle name="40 % - Akzent3 6 2 2" xfId="946" xr:uid="{1F6E3872-E648-4802-B849-43BFDDB3A1C5}"/>
    <cellStyle name="40 % - Akzent3 6 2 3" xfId="947" xr:uid="{47628797-7AE0-4DD2-9C52-FE477AB00B1C}"/>
    <cellStyle name="40 % - Akzent3 6 2 4" xfId="3550" xr:uid="{50693027-B39B-46BA-ADE2-5E2125A647D0}"/>
    <cellStyle name="40 % - Akzent3 6 3" xfId="948" xr:uid="{1C782349-BF88-4517-A11B-FC9B1A9FB658}"/>
    <cellStyle name="40 % - Akzent3 6 3 2" xfId="949" xr:uid="{C77D7C16-68A8-4B2D-8B34-ACB0B03DBACC}"/>
    <cellStyle name="40 % - Akzent3 6 3 3" xfId="950" xr:uid="{D94B2D50-1E7C-428A-91F6-63784F2E004D}"/>
    <cellStyle name="40 % - Akzent3 6 3 4" xfId="3449" xr:uid="{6CEA43A0-46D2-49FE-AB20-6A99125C3FC0}"/>
    <cellStyle name="40 % - Akzent3 6 4" xfId="951" xr:uid="{9D39FBB8-97AA-465A-B854-8686EA287B3F}"/>
    <cellStyle name="40 % - Akzent3 6 5" xfId="952" xr:uid="{F4E4DE14-4EB8-4B77-90BC-C58465A974F7}"/>
    <cellStyle name="40 % - Akzent3 6 6" xfId="3309" xr:uid="{BB73A38D-C24A-4086-A8BD-DB418203AD1C}"/>
    <cellStyle name="40 % - Akzent3 6_AJ001456 SPREADER BARS 30cm 본작업사양서 rev5(2014.11.06)--작업중" xfId="953" xr:uid="{00EF810E-ECFF-4CA9-A162-9264F2791347}"/>
    <cellStyle name="40 % - Akzent3 7" xfId="954" xr:uid="{A0A9E5FE-C012-4243-9DFC-5EDD97B36BD2}"/>
    <cellStyle name="40 % - Akzent3 7 2" xfId="955" xr:uid="{060ED117-ECCC-461B-89A3-F2E9B304FFDC}"/>
    <cellStyle name="40 % - Akzent3 7 2 2" xfId="956" xr:uid="{F39875FB-D76D-48DE-A3CD-2DDD46D049CC}"/>
    <cellStyle name="40 % - Akzent3 7 2 3" xfId="957" xr:uid="{2904B3AF-4B42-4C8A-B947-429229A6E632}"/>
    <cellStyle name="40 % - Akzent3 7 2 4" xfId="3551" xr:uid="{F191F09E-C753-4484-909F-D49523290172}"/>
    <cellStyle name="40 % - Akzent3 7 3" xfId="958" xr:uid="{FBC23F60-E9B9-4178-9ADF-9FA1714FDA5C}"/>
    <cellStyle name="40 % - Akzent3 7 3 2" xfId="959" xr:uid="{AD14295C-6409-405B-A791-76951C2B1DDD}"/>
    <cellStyle name="40 % - Akzent3 7 3 3" xfId="960" xr:uid="{D5EAC0BD-0E8C-452F-938C-87067478F45E}"/>
    <cellStyle name="40 % - Akzent3 7 3 4" xfId="3450" xr:uid="{23E8FF54-B1A1-4BFF-841D-7634A862C83F}"/>
    <cellStyle name="40 % - Akzent3 7 4" xfId="961" xr:uid="{A8A134E3-1683-46A3-914C-8807BCA0A56F}"/>
    <cellStyle name="40 % - Akzent3 7 5" xfId="962" xr:uid="{DB06C801-12A0-4691-A2A8-F6307442B3C1}"/>
    <cellStyle name="40 % - Akzent3 7 6" xfId="3310" xr:uid="{57B9E383-5149-4FF7-9295-734AAE9BF170}"/>
    <cellStyle name="40 % - Akzent3 7_ title" xfId="963" xr:uid="{75A4A3CD-1607-493A-8979-CC9B9116FACA}"/>
    <cellStyle name="40 % - Akzent3 8" xfId="964" xr:uid="{50E5BE42-E5D8-4A6E-BEF9-6F040C77DC17}"/>
    <cellStyle name="40 % - Akzent3 8 2" xfId="965" xr:uid="{0EA7110C-0C3E-4497-B619-DD9F652E2FEB}"/>
    <cellStyle name="40 % - Akzent3 8 2 2" xfId="966" xr:uid="{E23F9194-A847-42D8-81D5-62EF7E26C4AD}"/>
    <cellStyle name="40 % - Akzent3 8 2 3" xfId="967" xr:uid="{E9E06C23-225F-4673-89C2-8BFB5AEBCFBF}"/>
    <cellStyle name="40 % - Akzent3 8 2 4" xfId="3552" xr:uid="{13E7F260-4DA4-442B-9F05-7B9EDF99248E}"/>
    <cellStyle name="40 % - Akzent3 8 3" xfId="968" xr:uid="{36F4509E-F3D6-407D-BF2A-A24338732026}"/>
    <cellStyle name="40 % - Akzent3 8 3 2" xfId="969" xr:uid="{DD3E0937-836A-4AE1-8558-FCAE3D438A09}"/>
    <cellStyle name="40 % - Akzent3 8 3 3" xfId="970" xr:uid="{E4315BE7-EE87-4B50-BB31-7B9DE6AB5CFB}"/>
    <cellStyle name="40 % - Akzent3 8 3 4" xfId="3451" xr:uid="{2F0E70BC-38C4-4C6D-9D2B-017436C1A900}"/>
    <cellStyle name="40 % - Akzent3 8 4" xfId="971" xr:uid="{C4AB1467-DB1F-4E6A-B80C-EDD8E8352A7C}"/>
    <cellStyle name="40 % - Akzent3 8 4 2" xfId="972" xr:uid="{03003B6F-B45B-4B6E-928D-E8DD9995BFA0}"/>
    <cellStyle name="40 % - Akzent3 8 5" xfId="973" xr:uid="{B5581CE9-374E-41BA-8281-8BA15F8E36D8}"/>
    <cellStyle name="40 % - Akzent3 8 6" xfId="3311" xr:uid="{4F97B903-0654-43D9-A4D5-33E9FF1523D1}"/>
    <cellStyle name="40 % - Akzent3 8_ title" xfId="974" xr:uid="{B8863D9D-84A4-40FB-9124-3A101AD95517}"/>
    <cellStyle name="40 % - Akzent3 9" xfId="975" xr:uid="{CF915A8B-7793-4043-A596-3C13BE2E1E7B}"/>
    <cellStyle name="40 % - Akzent4 10" xfId="976" xr:uid="{A2FDC6BF-5E94-4409-927C-04F8D3FA8A29}"/>
    <cellStyle name="40 % - Akzent4 11" xfId="977" xr:uid="{303DB616-FE3B-482F-A0A9-EBBC9324E97B}"/>
    <cellStyle name="40 % - Akzent4 12" xfId="978" xr:uid="{86A29091-6D99-4EA1-AB3B-3E9DA1FDB960}"/>
    <cellStyle name="40 % - Akzent4 13" xfId="3630" xr:uid="{6B5A6632-A952-43FA-97FA-47600EAC4D67}"/>
    <cellStyle name="40 % - Akzent4 2" xfId="979" xr:uid="{49FCFED3-3F0A-46F6-9A9F-65C37EF19DC1}"/>
    <cellStyle name="40 % - Akzent4 2 2" xfId="980" xr:uid="{BE7CB0FE-9A57-4F73-BC37-10A81292419B}"/>
    <cellStyle name="40 % - Akzent4 2 2 2" xfId="981" xr:uid="{D9C96797-CA86-451E-B413-559F206A3F24}"/>
    <cellStyle name="40 % - Akzent4 2 2 3" xfId="982" xr:uid="{378CF77D-A99C-4583-8FBD-4F8E1057205E}"/>
    <cellStyle name="40 % - Akzent4 2 2 4" xfId="3553" xr:uid="{A478267C-D45A-42F2-A518-5373D3EE55B3}"/>
    <cellStyle name="40 % - Akzent4 2 3" xfId="983" xr:uid="{08E8E847-96F3-448F-BA8D-452BDF54F348}"/>
    <cellStyle name="40 % - Akzent4 2 3 2" xfId="984" xr:uid="{BCE48461-3C5B-4089-A259-9DC24FC5AFD5}"/>
    <cellStyle name="40 % - Akzent4 2 3 3" xfId="985" xr:uid="{26F0C3ED-1169-42C4-A8E5-CA162D07E1EE}"/>
    <cellStyle name="40 % - Akzent4 2 3 4" xfId="3452" xr:uid="{AEFD1A6A-A8DB-425A-BE0D-B509F12FD889}"/>
    <cellStyle name="40 % - Akzent4 2 4" xfId="986" xr:uid="{CED1BBA0-2A7A-4FC8-ACF2-8197CD63A722}"/>
    <cellStyle name="40 % - Akzent4 2 5" xfId="987" xr:uid="{8614EA84-2CE4-4B7F-BA42-CCEA34FE6837}"/>
    <cellStyle name="40 % - Akzent4 2 6" xfId="3312" xr:uid="{77D9A792-EAD7-494F-B2A6-F0F614B92584}"/>
    <cellStyle name="40 % - Akzent4 2 7" xfId="3726" xr:uid="{4AF5CDEB-40C6-47F7-8669-146EA00BD44B}"/>
    <cellStyle name="40 % - Akzent4 2_AJ001456 SPREADER BARS 30cm 본작업사양서 rev5(2014.11.06)--작업중" xfId="988" xr:uid="{33672C32-C27D-4162-9037-70CEB2800B57}"/>
    <cellStyle name="40 % - Akzent4 3" xfId="989" xr:uid="{51B962CF-8751-4D18-98B5-2CF088856806}"/>
    <cellStyle name="40 % - Akzent4 3 2" xfId="990" xr:uid="{9CF1DEFC-3995-4C61-B725-010B379314B1}"/>
    <cellStyle name="40 % - Akzent4 3 2 2" xfId="991" xr:uid="{80F3FFDA-19AF-4E44-BD3F-289C41892075}"/>
    <cellStyle name="40 % - Akzent4 3 2 3" xfId="992" xr:uid="{557DB6CD-F994-4399-9CDF-9D84EDCB5B22}"/>
    <cellStyle name="40 % - Akzent4 3 2 4" xfId="3554" xr:uid="{F3FD7060-283A-44A5-AA81-52B1F5C3D51A}"/>
    <cellStyle name="40 % - Akzent4 3 3" xfId="993" xr:uid="{8CC4E93A-D0BE-4295-A652-005AB38741ED}"/>
    <cellStyle name="40 % - Akzent4 3 3 2" xfId="994" xr:uid="{D097D52F-242D-41FC-9166-2BD47BF29BB0}"/>
    <cellStyle name="40 % - Akzent4 3 3 3" xfId="995" xr:uid="{07A80A29-0420-44B8-B877-1B6B612714A0}"/>
    <cellStyle name="40 % - Akzent4 3 3 4" xfId="3453" xr:uid="{C82D3270-4513-4306-B979-EF7892FDA668}"/>
    <cellStyle name="40 % - Akzent4 3 4" xfId="996" xr:uid="{CD39FFD0-4083-44EE-8350-1A99FF400B87}"/>
    <cellStyle name="40 % - Akzent4 3 5" xfId="997" xr:uid="{328EEC0D-D693-4ACE-9997-786949BF2CA0}"/>
    <cellStyle name="40 % - Akzent4 3 6" xfId="3313" xr:uid="{21756F32-9220-4439-93CD-722BA8B7F721}"/>
    <cellStyle name="40 % - Akzent4 3_AJ001456 SPREADER BARS 30cm 본작업사양서 rev5(2014.11.06)--작업중" xfId="998" xr:uid="{9EE90FB5-4099-4A80-AB27-D73F5CA06CAE}"/>
    <cellStyle name="40 % - Akzent4 4" xfId="999" xr:uid="{9670EBCF-CEE8-4D74-A46B-8CEF0B97D6F2}"/>
    <cellStyle name="40 % - Akzent4 4 2" xfId="1000" xr:uid="{5724EA8E-CEF2-44E6-B753-364B3FDD9A0C}"/>
    <cellStyle name="40 % - Akzent4 4 2 2" xfId="1001" xr:uid="{CD53F824-C229-480F-88A5-6992C4AC83C0}"/>
    <cellStyle name="40 % - Akzent4 4 2 3" xfId="1002" xr:uid="{58BC73D9-86AA-4BDE-AA81-C0F33C6A10A0}"/>
    <cellStyle name="40 % - Akzent4 4 2 4" xfId="3555" xr:uid="{7469CD37-DFB6-4D99-BF2B-7620987F327F}"/>
    <cellStyle name="40 % - Akzent4 4 3" xfId="1003" xr:uid="{3D9D2A8B-AFBC-4711-A388-B3B37DC8BD4A}"/>
    <cellStyle name="40 % - Akzent4 4 3 2" xfId="1004" xr:uid="{1596CD8E-6379-41BD-9E44-89B819813241}"/>
    <cellStyle name="40 % - Akzent4 4 3 3" xfId="1005" xr:uid="{3468FCB7-9514-4D2F-BA85-A5CEF5589DF9}"/>
    <cellStyle name="40 % - Akzent4 4 3 4" xfId="3454" xr:uid="{244A29FA-CDF7-4611-94A7-4D293AFD7EDA}"/>
    <cellStyle name="40 % - Akzent4 4 4" xfId="1006" xr:uid="{A168ACA2-C60E-4097-A55E-0C39A30D7C26}"/>
    <cellStyle name="40 % - Akzent4 4 5" xfId="1007" xr:uid="{03D312A1-72CE-4D32-A4DC-654778DDC5D3}"/>
    <cellStyle name="40 % - Akzent4 4 6" xfId="3314" xr:uid="{9072CBAF-EA09-4FE4-8A74-FD824940684D}"/>
    <cellStyle name="40 % - Akzent4 4_AJ001456 SPREADER BARS 30cm 본작업사양서 rev5(2014.11.06)--작업중" xfId="1008" xr:uid="{80126BAF-2629-4670-A820-F148EBF3992D}"/>
    <cellStyle name="40 % - Akzent4 5" xfId="1009" xr:uid="{8FCC7214-F26C-441B-BBD2-866457330120}"/>
    <cellStyle name="40 % - Akzent4 5 2" xfId="1010" xr:uid="{105F3323-9064-43DE-9EB7-4F61CE493B2B}"/>
    <cellStyle name="40 % - Akzent4 5 2 2" xfId="1011" xr:uid="{49414864-781D-47F2-A447-25DB3D8C61DC}"/>
    <cellStyle name="40 % - Akzent4 5 2 3" xfId="1012" xr:uid="{BFE0E31C-F33F-48D5-9CBD-D9952168DABD}"/>
    <cellStyle name="40 % - Akzent4 5 2 4" xfId="3556" xr:uid="{F2CC5C75-C1DD-4625-817A-6F2161E3A3D2}"/>
    <cellStyle name="40 % - Akzent4 5 3" xfId="1013" xr:uid="{160BD039-6C67-4662-80D4-D544BBAD756B}"/>
    <cellStyle name="40 % - Akzent4 5 3 2" xfId="1014" xr:uid="{28F524E4-F24F-4D6A-9813-87A4FD136617}"/>
    <cellStyle name="40 % - Akzent4 5 3 3" xfId="1015" xr:uid="{23490D2A-24AE-47C7-B959-ADCE282DE949}"/>
    <cellStyle name="40 % - Akzent4 5 3 4" xfId="3455" xr:uid="{16830085-6DCD-43EF-BA26-CD610F901697}"/>
    <cellStyle name="40 % - Akzent4 5 4" xfId="1016" xr:uid="{2F763B30-26A6-459A-996D-FAA886B5A101}"/>
    <cellStyle name="40 % - Akzent4 5 5" xfId="1017" xr:uid="{3F53990B-8034-48CE-A3B6-770D1A8F5E18}"/>
    <cellStyle name="40 % - Akzent4 5 6" xfId="3315" xr:uid="{4D2F6F9B-FA33-45D7-9AD3-8A1593484E06}"/>
    <cellStyle name="40 % - Akzent4 5_AJ001456 SPREADER BARS 30cm 본작업사양서 rev5(2014.11.06)--작업중" xfId="1018" xr:uid="{9365F595-442B-49A9-959D-469FD087A719}"/>
    <cellStyle name="40 % - Akzent4 6" xfId="1019" xr:uid="{BC8B3CCA-5F2F-41E4-BA32-CE91AA103AFC}"/>
    <cellStyle name="40 % - Akzent4 6 2" xfId="1020" xr:uid="{10F43788-937E-414D-805B-5AAC1AF9A244}"/>
    <cellStyle name="40 % - Akzent4 6 2 2" xfId="1021" xr:uid="{21E3EE0C-E5B9-4E8B-9607-21BFE89F2DA7}"/>
    <cellStyle name="40 % - Akzent4 6 2 3" xfId="1022" xr:uid="{8077E2B0-C4CC-4EAB-9259-8C2DB237F981}"/>
    <cellStyle name="40 % - Akzent4 6 2 4" xfId="3557" xr:uid="{A994A822-D82C-4639-A35A-0B4B89073138}"/>
    <cellStyle name="40 % - Akzent4 6 3" xfId="1023" xr:uid="{6EC7590F-298E-4B9F-BC27-3DE48312A805}"/>
    <cellStyle name="40 % - Akzent4 6 3 2" xfId="1024" xr:uid="{3CBF6B6B-D02A-425C-8AEB-C0F8D620B0C7}"/>
    <cellStyle name="40 % - Akzent4 6 3 3" xfId="1025" xr:uid="{0CF98A3B-3885-4AAE-B121-A39BA42690F9}"/>
    <cellStyle name="40 % - Akzent4 6 3 4" xfId="3456" xr:uid="{C888F586-F4B3-4BB7-AAB9-E25B656CCD3E}"/>
    <cellStyle name="40 % - Akzent4 6 4" xfId="1026" xr:uid="{F602FEDC-A7C8-4032-B912-253100CA939D}"/>
    <cellStyle name="40 % - Akzent4 6 5" xfId="1027" xr:uid="{D9C45C3F-13FA-4F54-B0F6-000D3ECCC07D}"/>
    <cellStyle name="40 % - Akzent4 6 6" xfId="3316" xr:uid="{2AB75C0D-4D6F-41D4-8BC4-35CF4920264B}"/>
    <cellStyle name="40 % - Akzent4 6_AJ001456 SPREADER BARS 30cm 본작업사양서 rev5(2014.11.06)--작업중" xfId="1028" xr:uid="{00435D5D-5620-426F-B987-6ACDB2D157C9}"/>
    <cellStyle name="40 % - Akzent4 7" xfId="1029" xr:uid="{0777F0DF-166D-4C4A-9872-DADB630F4DF8}"/>
    <cellStyle name="40 % - Akzent4 7 2" xfId="1030" xr:uid="{3AA45308-95B4-4060-B069-5BB1532E072C}"/>
    <cellStyle name="40 % - Akzent4 7 2 2" xfId="1031" xr:uid="{4965E6C9-FF4B-408F-AB5A-9AD7DB2E9185}"/>
    <cellStyle name="40 % - Akzent4 7 2 3" xfId="1032" xr:uid="{1FC6EB88-ECD9-4AE8-909D-A777B60ED6F1}"/>
    <cellStyle name="40 % - Akzent4 7 2 4" xfId="3558" xr:uid="{7A537CC2-A0EC-4A71-9BEC-9017432D8866}"/>
    <cellStyle name="40 % - Akzent4 7 3" xfId="1033" xr:uid="{6DFBCDE6-66C0-42D0-BE9B-F48919A2EA6A}"/>
    <cellStyle name="40 % - Akzent4 7 3 2" xfId="1034" xr:uid="{94E97410-0D8E-42B8-9FDA-325156B4FD57}"/>
    <cellStyle name="40 % - Akzent4 7 3 3" xfId="1035" xr:uid="{21261FE5-9DB3-40AE-B9A7-899DAE1DE064}"/>
    <cellStyle name="40 % - Akzent4 7 3 4" xfId="3457" xr:uid="{A5DAAFA6-F789-4488-87A2-0A099B04D446}"/>
    <cellStyle name="40 % - Akzent4 7 4" xfId="1036" xr:uid="{03B8A02F-16E2-4161-9619-CA2F2CAF8486}"/>
    <cellStyle name="40 % - Akzent4 7 5" xfId="1037" xr:uid="{ADEFB461-0CE1-4B68-AC7F-73D0979C0635}"/>
    <cellStyle name="40 % - Akzent4 7 6" xfId="3317" xr:uid="{71BD324F-83F0-443B-8BB5-2BD9A4CAD494}"/>
    <cellStyle name="40 % - Akzent4 7_ title" xfId="1038" xr:uid="{C8919545-98C8-4FEF-95E4-7FD293302E64}"/>
    <cellStyle name="40 % - Akzent4 8" xfId="1039" xr:uid="{C225E7BD-68BD-46B4-BBCF-F4406A8C9778}"/>
    <cellStyle name="40 % - Akzent4 8 2" xfId="1040" xr:uid="{CB389AC8-0754-49AE-951F-332901056E0F}"/>
    <cellStyle name="40 % - Akzent4 8 2 2" xfId="1041" xr:uid="{666282A4-595B-4E5C-9FBA-7DC2DEC142F7}"/>
    <cellStyle name="40 % - Akzent4 8 2 3" xfId="1042" xr:uid="{6B429492-F689-49F7-BEAE-8F37B3776F46}"/>
    <cellStyle name="40 % - Akzent4 8 2 4" xfId="3559" xr:uid="{D05E2382-493B-467F-9A32-9996836826C5}"/>
    <cellStyle name="40 % - Akzent4 8 3" xfId="1043" xr:uid="{18B88EF8-FB86-4E20-B217-414828373C27}"/>
    <cellStyle name="40 % - Akzent4 8 3 2" xfId="1044" xr:uid="{493CC48F-00D5-4C6E-8229-AC123E72C5B8}"/>
    <cellStyle name="40 % - Akzent4 8 3 3" xfId="1045" xr:uid="{9782B5CD-BD14-4888-B199-E15D78F2D112}"/>
    <cellStyle name="40 % - Akzent4 8 3 4" xfId="3458" xr:uid="{83AF0691-D954-4237-AEDF-7611036B67A5}"/>
    <cellStyle name="40 % - Akzent4 8 4" xfId="1046" xr:uid="{A2B602BC-3C99-4220-8285-116D4D7412DA}"/>
    <cellStyle name="40 % - Akzent4 8 4 2" xfId="1047" xr:uid="{BEFC19FC-C795-4AC6-A72C-497B37ACB20A}"/>
    <cellStyle name="40 % - Akzent4 8 5" xfId="1048" xr:uid="{DF4192D1-9FF0-4540-B603-09E568D466DA}"/>
    <cellStyle name="40 % - Akzent4 8 6" xfId="3318" xr:uid="{D7E37436-AE41-4EB3-AAD5-50B587786F4F}"/>
    <cellStyle name="40 % - Akzent4 8_ title" xfId="1049" xr:uid="{4D05DFBD-5BF9-4670-9C5A-DE5878DBE84E}"/>
    <cellStyle name="40 % - Akzent4 9" xfId="1050" xr:uid="{86AEB093-D696-4FBB-AFD0-124DC5DCBE8D}"/>
    <cellStyle name="40 % - Akzent5 10" xfId="1051" xr:uid="{BC0BB31A-2E59-4D25-AFA3-8FD3E37A7E33}"/>
    <cellStyle name="40 % - Akzent5 11" xfId="1052" xr:uid="{4050FE8C-4CAB-471F-997C-135784747FEB}"/>
    <cellStyle name="40 % - Akzent5 12" xfId="1053" xr:uid="{5FE92C40-BE43-4BAF-91FC-A4E084B90A01}"/>
    <cellStyle name="40 % - Akzent5 13" xfId="3634" xr:uid="{F1F3540E-CA81-4E01-923C-4D9AFE5AC005}"/>
    <cellStyle name="40 % - Akzent5 2" xfId="1054" xr:uid="{4D70193E-0574-41BB-AFFB-B5F5B2F934AA}"/>
    <cellStyle name="40 % - Akzent5 2 2" xfId="1055" xr:uid="{6C36A141-566B-4D0F-858E-78472466EDFC}"/>
    <cellStyle name="40 % - Akzent5 2 2 2" xfId="1056" xr:uid="{3B995228-ABC5-4F24-A331-4B54AFBC3CC0}"/>
    <cellStyle name="40 % - Akzent5 2 2 3" xfId="1057" xr:uid="{DA1D9612-2C62-4C78-B6DF-15E146613367}"/>
    <cellStyle name="40 % - Akzent5 2 2 4" xfId="3560" xr:uid="{EB13115E-1FD9-4AA3-A015-18600036C72A}"/>
    <cellStyle name="40 % - Akzent5 2 3" xfId="1058" xr:uid="{65B30365-9ABC-4E99-B406-C24A5BA02D12}"/>
    <cellStyle name="40 % - Akzent5 2 3 2" xfId="1059" xr:uid="{F3E8C42E-F894-486C-B1BB-43CACF6E8F9E}"/>
    <cellStyle name="40 % - Akzent5 2 3 3" xfId="1060" xr:uid="{657994A1-1D7B-468A-8202-E793773CB59A}"/>
    <cellStyle name="40 % - Akzent5 2 3 4" xfId="3459" xr:uid="{78B7FBA0-7122-4B32-9C51-E6ED13B9A791}"/>
    <cellStyle name="40 % - Akzent5 2 4" xfId="1061" xr:uid="{156AD1FC-A6D2-49DB-BCA7-852BCF6B12E3}"/>
    <cellStyle name="40 % - Akzent5 2 5" xfId="1062" xr:uid="{A5559107-CC93-4034-B167-9F8AEFA4F64B}"/>
    <cellStyle name="40 % - Akzent5 2 6" xfId="3319" xr:uid="{DD6CAD28-4B19-44BE-9FF3-30E9D2CFF1F3}"/>
    <cellStyle name="40 % - Akzent5 2 7" xfId="3727" xr:uid="{A25C9277-07B2-4CC1-A98A-B0A81DC63827}"/>
    <cellStyle name="40 % - Akzent5 2_AJ001456 SPREADER BARS 30cm 본작업사양서 rev5(2014.11.06)--작업중" xfId="1063" xr:uid="{8F2202BE-0AAE-4C64-8E3A-38321993B50B}"/>
    <cellStyle name="40 % - Akzent5 3" xfId="1064" xr:uid="{622B53C8-C8B1-4570-B55A-F930DD12A421}"/>
    <cellStyle name="40 % - Akzent5 3 2" xfId="1065" xr:uid="{7510EBE8-19E9-4422-A5EE-E73928A71037}"/>
    <cellStyle name="40 % - Akzent5 3 2 2" xfId="1066" xr:uid="{11126664-10DF-4A66-8AEB-4C6D9F8F77E9}"/>
    <cellStyle name="40 % - Akzent5 3 2 3" xfId="1067" xr:uid="{44708315-3C3B-4545-A94F-42EA2F4EF8AF}"/>
    <cellStyle name="40 % - Akzent5 3 2 4" xfId="3561" xr:uid="{76FD112B-F117-4EAA-9FD3-FCB2EF272557}"/>
    <cellStyle name="40 % - Akzent5 3 3" xfId="1068" xr:uid="{392F524B-6DED-47D1-8E70-BCF82DC8139F}"/>
    <cellStyle name="40 % - Akzent5 3 3 2" xfId="1069" xr:uid="{F6485CA0-9456-49D2-A838-B6CB41B37481}"/>
    <cellStyle name="40 % - Akzent5 3 3 3" xfId="1070" xr:uid="{33648334-FDA7-4F5D-83DC-93898DE0CC1D}"/>
    <cellStyle name="40 % - Akzent5 3 3 4" xfId="3460" xr:uid="{2ED30ED7-D86A-4799-BF01-B501B954D58C}"/>
    <cellStyle name="40 % - Akzent5 3 4" xfId="1071" xr:uid="{097454CB-3DC3-444D-9FC8-D2F376496F89}"/>
    <cellStyle name="40 % - Akzent5 3 5" xfId="1072" xr:uid="{6317F2E3-023B-4397-B3B4-A78E944A1B4F}"/>
    <cellStyle name="40 % - Akzent5 3 6" xfId="3320" xr:uid="{36761BBF-D4AB-4E75-98A9-21BA96683634}"/>
    <cellStyle name="40 % - Akzent5 3_AJ001456 SPREADER BARS 30cm 본작업사양서 rev5(2014.11.06)--작업중" xfId="1073" xr:uid="{2329E734-1CA5-40BB-8C12-36F19F2A337E}"/>
    <cellStyle name="40 % - Akzent5 4" xfId="1074" xr:uid="{FB08520F-189A-425E-BB99-4B91025C716C}"/>
    <cellStyle name="40 % - Akzent5 4 2" xfId="1075" xr:uid="{841EAD18-E172-4FA8-9B54-DC7B22B27ECD}"/>
    <cellStyle name="40 % - Akzent5 4 2 2" xfId="1076" xr:uid="{575DC69D-3C79-4A22-96FB-75C6C46638F2}"/>
    <cellStyle name="40 % - Akzent5 4 2 3" xfId="1077" xr:uid="{E4B4EEC7-DA75-450E-B4B8-820A72B2D7F0}"/>
    <cellStyle name="40 % - Akzent5 4 2 4" xfId="3562" xr:uid="{DD70B9E0-A510-453E-9CE5-BC8B80D05FD9}"/>
    <cellStyle name="40 % - Akzent5 4 3" xfId="1078" xr:uid="{932688A3-1EF8-4410-9BA2-F775CB981B8F}"/>
    <cellStyle name="40 % - Akzent5 4 3 2" xfId="1079" xr:uid="{4010C779-52BC-4C48-8151-AB68761B284E}"/>
    <cellStyle name="40 % - Akzent5 4 3 3" xfId="1080" xr:uid="{F6321478-FB31-4038-9E1D-0DC1EFBFA1DC}"/>
    <cellStyle name="40 % - Akzent5 4 3 4" xfId="3461" xr:uid="{40492891-3AC7-4E20-830B-4FD20CF4F253}"/>
    <cellStyle name="40 % - Akzent5 4 4" xfId="1081" xr:uid="{4494EE6B-6338-4A28-AA39-9ED302CE0993}"/>
    <cellStyle name="40 % - Akzent5 4 5" xfId="1082" xr:uid="{6BF955C8-E4FD-4F2E-946B-20EFB9F2C2BB}"/>
    <cellStyle name="40 % - Akzent5 4 6" xfId="3321" xr:uid="{E10FE15D-878D-4565-8BF5-44B37D3FA924}"/>
    <cellStyle name="40 % - Akzent5 4_AJ001456 SPREADER BARS 30cm 본작업사양서 rev5(2014.11.06)--작업중" xfId="1083" xr:uid="{5D7FABDB-804F-4A7E-8858-8B1BD737A1D3}"/>
    <cellStyle name="40 % - Akzent5 5" xfId="1084" xr:uid="{61EE53A5-2414-482E-9E2E-4FDFBEE0543C}"/>
    <cellStyle name="40 % - Akzent5 5 2" xfId="1085" xr:uid="{B8A9DA7C-ABCA-450F-A41D-E6442B159923}"/>
    <cellStyle name="40 % - Akzent5 5 2 2" xfId="1086" xr:uid="{444E47FF-F061-4C77-9126-349A73AF5300}"/>
    <cellStyle name="40 % - Akzent5 5 2 3" xfId="1087" xr:uid="{E534ED97-D84F-4978-A36D-B3850AE96517}"/>
    <cellStyle name="40 % - Akzent5 5 2 4" xfId="3563" xr:uid="{1F4B1B12-0606-4DAF-B116-28F40992C414}"/>
    <cellStyle name="40 % - Akzent5 5 3" xfId="1088" xr:uid="{11EA756C-82CF-4775-B496-45B5E0013045}"/>
    <cellStyle name="40 % - Akzent5 5 3 2" xfId="1089" xr:uid="{D3E5E6F7-5809-4919-A782-E7459865AB38}"/>
    <cellStyle name="40 % - Akzent5 5 3 3" xfId="1090" xr:uid="{AF4E3767-450C-44D1-9212-0F3B986D9670}"/>
    <cellStyle name="40 % - Akzent5 5 3 4" xfId="3462" xr:uid="{BEEC8C94-703A-4363-A515-0655269746A3}"/>
    <cellStyle name="40 % - Akzent5 5 4" xfId="1091" xr:uid="{3715EDCD-0C76-4F07-8DC8-74E0FC187505}"/>
    <cellStyle name="40 % - Akzent5 5 5" xfId="1092" xr:uid="{6F0DC168-315F-4F10-A469-5629341DBC07}"/>
    <cellStyle name="40 % - Akzent5 5 6" xfId="3322" xr:uid="{42372D71-949A-4EAA-9912-82B205A32AB9}"/>
    <cellStyle name="40 % - Akzent5 5_AJ001456 SPREADER BARS 30cm 본작업사양서 rev5(2014.11.06)--작업중" xfId="1093" xr:uid="{97E77FBB-5017-4DB6-8D7C-C9475B35BBA3}"/>
    <cellStyle name="40 % - Akzent5 6" xfId="1094" xr:uid="{E67964B4-BD02-4193-BECE-1A5F0EC8921A}"/>
    <cellStyle name="40 % - Akzent5 6 2" xfId="1095" xr:uid="{A57217AF-A0C1-47CA-A3A6-FAE630673D22}"/>
    <cellStyle name="40 % - Akzent5 6 2 2" xfId="1096" xr:uid="{34BA5B74-A0DC-462D-8F98-F4AB6FE7DEA8}"/>
    <cellStyle name="40 % - Akzent5 6 2 3" xfId="1097" xr:uid="{9F9AA2D9-58B8-46EC-87B6-8E6310584ACE}"/>
    <cellStyle name="40 % - Akzent5 6 2 4" xfId="3564" xr:uid="{C3AC3D7B-09DF-4CF3-A190-6C219AD032C6}"/>
    <cellStyle name="40 % - Akzent5 6 3" xfId="1098" xr:uid="{49632AD5-06A8-4DE4-934C-C48A4D218350}"/>
    <cellStyle name="40 % - Akzent5 6 3 2" xfId="1099" xr:uid="{E0C8F8DC-4EA0-41DA-82A9-2DFA4297C1F8}"/>
    <cellStyle name="40 % - Akzent5 6 3 3" xfId="1100" xr:uid="{567D190A-503A-4B8F-9707-7F10A25F1A42}"/>
    <cellStyle name="40 % - Akzent5 6 3 4" xfId="3463" xr:uid="{B3DA1D1D-8E9F-44A6-B75A-67E1AF03C617}"/>
    <cellStyle name="40 % - Akzent5 6 4" xfId="1101" xr:uid="{56E22E67-6B2F-4F4C-AB5E-10CFD443BDDC}"/>
    <cellStyle name="40 % - Akzent5 6 5" xfId="1102" xr:uid="{7AA0EFAA-FF20-47DE-97C8-66FB11377D2E}"/>
    <cellStyle name="40 % - Akzent5 6 6" xfId="3323" xr:uid="{BE7F4686-6B42-496E-B7DC-B4FA17E8BB9F}"/>
    <cellStyle name="40 % - Akzent5 6_AJ001456 SPREADER BARS 30cm 본작업사양서 rev5(2014.11.06)--작업중" xfId="1103" xr:uid="{A54F6E9E-6FC6-4917-9354-E635AACC627D}"/>
    <cellStyle name="40 % - Akzent5 7" xfId="1104" xr:uid="{1E41ED7A-3E4F-4F2C-86CC-F0677CE84515}"/>
    <cellStyle name="40 % - Akzent5 7 2" xfId="1105" xr:uid="{1CE8EB01-7FF4-4303-8F98-EDDE91FCB79E}"/>
    <cellStyle name="40 % - Akzent5 7 2 2" xfId="1106" xr:uid="{1A3E98DF-7635-4B86-A0AD-A15B6B6698C7}"/>
    <cellStyle name="40 % - Akzent5 7 2 3" xfId="1107" xr:uid="{85A7F32F-B63D-4C5B-B9C3-F040175C63F0}"/>
    <cellStyle name="40 % - Akzent5 7 2 4" xfId="3565" xr:uid="{533B85A6-07A6-4DDF-B145-CDAEC8787FC8}"/>
    <cellStyle name="40 % - Akzent5 7 3" xfId="1108" xr:uid="{A1E0CDB7-67E2-4A87-A462-095E617091C0}"/>
    <cellStyle name="40 % - Akzent5 7 3 2" xfId="1109" xr:uid="{56706352-0B5B-4335-AEF9-5F96797E1A75}"/>
    <cellStyle name="40 % - Akzent5 7 3 3" xfId="1110" xr:uid="{5B83F4AF-CE72-4B45-8ED3-A7795099B159}"/>
    <cellStyle name="40 % - Akzent5 7 3 4" xfId="3464" xr:uid="{47109BC0-1231-4FB8-9D0B-E697285DF533}"/>
    <cellStyle name="40 % - Akzent5 7 4" xfId="1111" xr:uid="{5125BC8D-B208-4F0C-9A73-4794056BD632}"/>
    <cellStyle name="40 % - Akzent5 7 5" xfId="1112" xr:uid="{3F7CA6D4-A79D-4858-B7EE-520C70D149DF}"/>
    <cellStyle name="40 % - Akzent5 7 6" xfId="3324" xr:uid="{AB351FFB-0464-46E7-9FC7-A76093D32801}"/>
    <cellStyle name="40 % - Akzent5 7_ title" xfId="1113" xr:uid="{F592F2DD-18AE-4E70-9236-D193953CFCAE}"/>
    <cellStyle name="40 % - Akzent5 8" xfId="1114" xr:uid="{E62D3B4A-A880-4689-92AF-CA1BB3FB6F7B}"/>
    <cellStyle name="40 % - Akzent5 8 2" xfId="1115" xr:uid="{68F13728-1B55-4099-910F-049EF26A51E0}"/>
    <cellStyle name="40 % - Akzent5 8 2 2" xfId="1116" xr:uid="{2A236281-A1AB-4EB8-A5F4-C10AAC6ABB6A}"/>
    <cellStyle name="40 % - Akzent5 8 2 3" xfId="1117" xr:uid="{F001406B-B345-4F1D-855E-6790CAC14130}"/>
    <cellStyle name="40 % - Akzent5 8 2 4" xfId="3566" xr:uid="{041BE340-0102-4FCD-9432-8142FDE25C97}"/>
    <cellStyle name="40 % - Akzent5 8 3" xfId="1118" xr:uid="{56AC17D0-2FDE-4CA9-ACC5-55004F200325}"/>
    <cellStyle name="40 % - Akzent5 8 3 2" xfId="1119" xr:uid="{A05A4B0D-62C1-4A61-A3E4-0DB96755D0CF}"/>
    <cellStyle name="40 % - Akzent5 8 3 3" xfId="1120" xr:uid="{488FEA2B-7EF8-400E-BDFE-A704260C1BB4}"/>
    <cellStyle name="40 % - Akzent5 8 3 4" xfId="3465" xr:uid="{AC2EF140-7380-4127-8635-E6ADBFDEC326}"/>
    <cellStyle name="40 % - Akzent5 8 4" xfId="1121" xr:uid="{57A08633-203B-43C1-8E89-978FA1C8D965}"/>
    <cellStyle name="40 % - Akzent5 8 4 2" xfId="1122" xr:uid="{58246644-9747-43E6-8F4E-8F0614C966CD}"/>
    <cellStyle name="40 % - Akzent5 8 5" xfId="1123" xr:uid="{D3391B11-CDBF-4D00-A0D3-B110D1062915}"/>
    <cellStyle name="40 % - Akzent5 8 6" xfId="3325" xr:uid="{85E75157-7CC6-48AF-BBD6-CE1C05B37FF0}"/>
    <cellStyle name="40 % - Akzent5 8_ title" xfId="1124" xr:uid="{0B5D9E96-6D2F-4BA3-B884-DCB63D89B5AE}"/>
    <cellStyle name="40 % - Akzent5 9" xfId="1125" xr:uid="{7877D65A-FAFA-4B68-AF8E-7612C03F4023}"/>
    <cellStyle name="40 % - Akzent5 9 2" xfId="1126" xr:uid="{F444E30A-3672-4A23-ABFD-5C7AA4184B61}"/>
    <cellStyle name="40 % - Akzent5 9 3" xfId="1127" xr:uid="{8CBF597F-7FE5-4E04-96E2-FEF98EA965C7}"/>
    <cellStyle name="40 % - Akzent6 10" xfId="1128" xr:uid="{FE8E9FAA-7573-4325-A0DA-7FB293F3655A}"/>
    <cellStyle name="40 % - Akzent6 11" xfId="1129" xr:uid="{6C3889B1-3691-430E-BFFA-6864C42DD79C}"/>
    <cellStyle name="40 % - Akzent6 12" xfId="1130" xr:uid="{54A26F16-61D5-4FAD-86C4-9104A65A913D}"/>
    <cellStyle name="40 % - Akzent6 13" xfId="3638" xr:uid="{292B5FD2-1F6B-42E9-961C-9DF53D95037F}"/>
    <cellStyle name="40 % - Akzent6 2" xfId="1131" xr:uid="{5FB41575-B93E-4485-A76A-2BDAF974CB28}"/>
    <cellStyle name="40 % - Akzent6 2 2" xfId="1132" xr:uid="{A9BCC789-69BF-4606-8D2D-57B5866BCAE3}"/>
    <cellStyle name="40 % - Akzent6 2 2 2" xfId="1133" xr:uid="{D3E7F97D-03A3-4D7E-B9A8-D534C2065C97}"/>
    <cellStyle name="40 % - Akzent6 2 2 3" xfId="1134" xr:uid="{5125E121-957E-4BEE-B395-5FDB8779AD69}"/>
    <cellStyle name="40 % - Akzent6 2 2 4" xfId="3567" xr:uid="{13A93D39-F8E7-4B42-A977-5C3D55F8D204}"/>
    <cellStyle name="40 % - Akzent6 2 3" xfId="1135" xr:uid="{35348B01-A543-4A2B-AA10-840811042929}"/>
    <cellStyle name="40 % - Akzent6 2 3 2" xfId="1136" xr:uid="{A2F74C87-675C-4ED0-9F69-91FD57118932}"/>
    <cellStyle name="40 % - Akzent6 2 3 3" xfId="1137" xr:uid="{BFCE2934-E970-4472-A985-7D6F7AF6E340}"/>
    <cellStyle name="40 % - Akzent6 2 3 4" xfId="3466" xr:uid="{F05BE05E-0ACA-421D-B665-421FC02BDB72}"/>
    <cellStyle name="40 % - Akzent6 2 4" xfId="1138" xr:uid="{352B9FDD-B70A-4EAE-AA9B-86C2FD9D6C95}"/>
    <cellStyle name="40 % - Akzent6 2 5" xfId="1139" xr:uid="{62A42133-1165-41E9-A6D1-CC93B1624406}"/>
    <cellStyle name="40 % - Akzent6 2 6" xfId="3326" xr:uid="{7AF7120F-32AA-4C46-A8EC-3BCEA7020F9E}"/>
    <cellStyle name="40 % - Akzent6 2 7" xfId="3728" xr:uid="{F4B711A5-F65F-4277-B621-480E97131300}"/>
    <cellStyle name="40 % - Akzent6 2_AJ001456 SPREADER BARS 30cm 본작업사양서 rev5(2014.11.06)--작업중" xfId="1140" xr:uid="{3764D3E8-274E-45B7-8636-0609DD9739A4}"/>
    <cellStyle name="40 % - Akzent6 3" xfId="1141" xr:uid="{8CC0D20D-4854-4F7F-A7DF-2981B1777509}"/>
    <cellStyle name="40 % - Akzent6 3 2" xfId="1142" xr:uid="{08978960-B760-4D78-AAA3-5F2AC9E0D1DD}"/>
    <cellStyle name="40 % - Akzent6 3 2 2" xfId="1143" xr:uid="{0D7662E6-4AFD-4DB2-93BD-22022D5D972A}"/>
    <cellStyle name="40 % - Akzent6 3 2 3" xfId="1144" xr:uid="{B92ADCDA-CC28-4C05-8999-7071CD545F99}"/>
    <cellStyle name="40 % - Akzent6 3 2 4" xfId="3568" xr:uid="{19C71B26-39BA-4AE7-B697-060F0F2C8205}"/>
    <cellStyle name="40 % - Akzent6 3 3" xfId="1145" xr:uid="{FD455FBD-2739-4FCC-98D6-88C75B610604}"/>
    <cellStyle name="40 % - Akzent6 3 3 2" xfId="1146" xr:uid="{550258FE-EA4F-442A-8714-3FF37FECB32F}"/>
    <cellStyle name="40 % - Akzent6 3 3 3" xfId="1147" xr:uid="{3B8ED9D9-988E-4331-8C8A-20880B1D6D27}"/>
    <cellStyle name="40 % - Akzent6 3 3 4" xfId="3467" xr:uid="{634A9826-4555-4FC7-B428-052B6AFE5083}"/>
    <cellStyle name="40 % - Akzent6 3 4" xfId="1148" xr:uid="{B8CC9FA1-B137-4E0B-9B34-A4B249FB7594}"/>
    <cellStyle name="40 % - Akzent6 3 5" xfId="1149" xr:uid="{8AF09349-63E2-4EF8-BC1B-A9877835EB8A}"/>
    <cellStyle name="40 % - Akzent6 3 6" xfId="3327" xr:uid="{BF8D4196-67CA-4BDA-BAD4-1FC60AA3275D}"/>
    <cellStyle name="40 % - Akzent6 3_AJ001456 SPREADER BARS 30cm 본작업사양서 rev5(2014.11.06)--작업중" xfId="1150" xr:uid="{BDBC8ED5-9AEA-4758-8EFB-F337F26A91B9}"/>
    <cellStyle name="40 % - Akzent6 4" xfId="1151" xr:uid="{958B7B38-A8BE-4C63-98CB-BF1DA64601B8}"/>
    <cellStyle name="40 % - Akzent6 4 2" xfId="1152" xr:uid="{D92CACE0-DF05-4254-9DE0-738F0D1A5A63}"/>
    <cellStyle name="40 % - Akzent6 4 2 2" xfId="1153" xr:uid="{5FF9116A-AEFD-4038-8BE1-A4EB88395048}"/>
    <cellStyle name="40 % - Akzent6 4 2 3" xfId="1154" xr:uid="{AE4429D5-610C-441E-B7B0-280CBA43DFA7}"/>
    <cellStyle name="40 % - Akzent6 4 2 4" xfId="3569" xr:uid="{12BFADB9-EF46-4D89-8AC5-DF8F6A48CCF7}"/>
    <cellStyle name="40 % - Akzent6 4 3" xfId="1155" xr:uid="{5CD062F3-485C-4860-9F8E-B23DF12435B2}"/>
    <cellStyle name="40 % - Akzent6 4 3 2" xfId="1156" xr:uid="{EE3ACB95-3F01-429F-A0E0-1C4980E70B06}"/>
    <cellStyle name="40 % - Akzent6 4 3 3" xfId="1157" xr:uid="{0DA3AF6D-AF9A-4AAE-BCCD-1A8DD9D161DF}"/>
    <cellStyle name="40 % - Akzent6 4 3 4" xfId="3468" xr:uid="{2CEABBD0-F88C-40FD-8F90-FF8EC3CA6437}"/>
    <cellStyle name="40 % - Akzent6 4 4" xfId="1158" xr:uid="{1E33E614-12DC-43EB-B93C-313EBB6ED621}"/>
    <cellStyle name="40 % - Akzent6 4 5" xfId="1159" xr:uid="{34E8FD91-1444-436A-8C67-7AF01B019789}"/>
    <cellStyle name="40 % - Akzent6 4 6" xfId="3328" xr:uid="{51211509-F187-4386-87A7-5AD4671EDBDF}"/>
    <cellStyle name="40 % - Akzent6 4_AJ001456 SPREADER BARS 30cm 본작업사양서 rev5(2014.11.06)--작업중" xfId="1160" xr:uid="{35CA6B1A-3CD0-4189-A739-46D4265188FD}"/>
    <cellStyle name="40 % - Akzent6 5" xfId="1161" xr:uid="{5B2C3F30-2419-424F-9271-44637F708EBD}"/>
    <cellStyle name="40 % - Akzent6 5 2" xfId="1162" xr:uid="{2009E90B-AB65-4724-A47F-B134972B45F4}"/>
    <cellStyle name="40 % - Akzent6 5 2 2" xfId="1163" xr:uid="{B04B54D9-E961-4BE7-9015-DA9558A1CC14}"/>
    <cellStyle name="40 % - Akzent6 5 2 3" xfId="1164" xr:uid="{9749137D-631B-4F9B-B217-E32CC83A7C83}"/>
    <cellStyle name="40 % - Akzent6 5 2 4" xfId="3570" xr:uid="{51A42089-2218-4CCC-B7CD-1BBB219732A9}"/>
    <cellStyle name="40 % - Akzent6 5 3" xfId="1165" xr:uid="{F00F5470-5630-4817-A6A3-C1E0DE1227A8}"/>
    <cellStyle name="40 % - Akzent6 5 3 2" xfId="1166" xr:uid="{DA7F7057-1EFF-4CE2-90A3-23A3EB9E32DF}"/>
    <cellStyle name="40 % - Akzent6 5 3 3" xfId="1167" xr:uid="{8D427ED5-552D-41B4-B2A2-F77EC97BEF45}"/>
    <cellStyle name="40 % - Akzent6 5 3 4" xfId="3469" xr:uid="{FC445DF6-39DC-4028-9365-EDC51CD95DB3}"/>
    <cellStyle name="40 % - Akzent6 5 4" xfId="1168" xr:uid="{1F3A6E4F-7F2E-48D5-98DB-58947AB87806}"/>
    <cellStyle name="40 % - Akzent6 5 5" xfId="1169" xr:uid="{C90699C4-7913-46C0-8601-3DA2F7DB4002}"/>
    <cellStyle name="40 % - Akzent6 5 6" xfId="3329" xr:uid="{459F09BE-4ADA-4284-93ED-CC0B115E9E17}"/>
    <cellStyle name="40 % - Akzent6 5_AJ001456 SPREADER BARS 30cm 본작업사양서 rev5(2014.11.06)--작업중" xfId="1170" xr:uid="{3D02DC88-6401-43A4-ADE6-AA9E02D56B90}"/>
    <cellStyle name="40 % - Akzent6 6" xfId="1171" xr:uid="{2B2B35A3-C99A-46CD-85D4-273D2894278F}"/>
    <cellStyle name="40 % - Akzent6 6 2" xfId="1172" xr:uid="{E4D997A9-DA85-458B-A91F-EB8327A0C55C}"/>
    <cellStyle name="40 % - Akzent6 6 2 2" xfId="1173" xr:uid="{CFF08F0A-88B6-4954-ABEA-95D88D8C1D6F}"/>
    <cellStyle name="40 % - Akzent6 6 2 3" xfId="1174" xr:uid="{78BFD9AF-023E-47C1-8B58-8C7E9606F969}"/>
    <cellStyle name="40 % - Akzent6 6 2 4" xfId="3571" xr:uid="{BC7478F7-FE43-4004-BA8A-77251EBC5D46}"/>
    <cellStyle name="40 % - Akzent6 6 3" xfId="1175" xr:uid="{719E2114-9D7E-4D8F-9103-3FFD9FA4ED14}"/>
    <cellStyle name="40 % - Akzent6 6 3 2" xfId="1176" xr:uid="{6D3CE81F-EC30-4089-B810-43BCEB5FFB37}"/>
    <cellStyle name="40 % - Akzent6 6 3 3" xfId="1177" xr:uid="{45753712-A4A9-410B-9C04-B172EB27C19A}"/>
    <cellStyle name="40 % - Akzent6 6 3 4" xfId="3470" xr:uid="{4B1DAEA4-92F0-43A6-B6F8-15CAE2501EE9}"/>
    <cellStyle name="40 % - Akzent6 6 4" xfId="1178" xr:uid="{DE046605-BF64-4171-AAC5-2CEBAD73EEA5}"/>
    <cellStyle name="40 % - Akzent6 6 5" xfId="1179" xr:uid="{664B9C66-E98E-4C11-A231-C439662165C0}"/>
    <cellStyle name="40 % - Akzent6 6 6" xfId="3330" xr:uid="{59889E9B-A10E-4B4A-9000-4C16F2AA980D}"/>
    <cellStyle name="40 % - Akzent6 6_AJ001456 SPREADER BARS 30cm 본작업사양서 rev5(2014.11.06)--작업중" xfId="1180" xr:uid="{FDF42005-8868-4D10-A72E-83105721AF87}"/>
    <cellStyle name="40 % - Akzent6 7" xfId="1181" xr:uid="{19CF8157-D80C-49F6-8AAD-6BDE15A9956A}"/>
    <cellStyle name="40 % - Akzent6 7 2" xfId="1182" xr:uid="{58FC7206-BB2D-4939-B62C-FDB384DC608B}"/>
    <cellStyle name="40 % - Akzent6 7 2 2" xfId="1183" xr:uid="{79D59722-BB89-479B-81E1-A04ED11B2CA5}"/>
    <cellStyle name="40 % - Akzent6 7 2 3" xfId="1184" xr:uid="{A5B9CB53-A3AB-4D31-95DA-A0EC0A9699DE}"/>
    <cellStyle name="40 % - Akzent6 7 2 4" xfId="3572" xr:uid="{6DDD469B-D904-4F25-BFD4-C9629F5CF088}"/>
    <cellStyle name="40 % - Akzent6 7 3" xfId="1185" xr:uid="{CAAFBB58-B7F8-44E3-A3C5-037DE0E992E6}"/>
    <cellStyle name="40 % - Akzent6 7 3 2" xfId="1186" xr:uid="{BD949EA1-A0DB-42FC-95B5-A819D2930690}"/>
    <cellStyle name="40 % - Akzent6 7 3 3" xfId="1187" xr:uid="{049DAFE1-5E53-4181-9E4B-A9932275F6C4}"/>
    <cellStyle name="40 % - Akzent6 7 3 4" xfId="3471" xr:uid="{62B60CF8-6355-4C84-9B89-ED1BB2D464C8}"/>
    <cellStyle name="40 % - Akzent6 7 4" xfId="1188" xr:uid="{01A4D18B-D15F-4323-93E4-6A68C0541C60}"/>
    <cellStyle name="40 % - Akzent6 7 5" xfId="1189" xr:uid="{289BCA9A-0089-4ACD-BBED-D8D1320DEB6B}"/>
    <cellStyle name="40 % - Akzent6 7 6" xfId="3331" xr:uid="{1CC11099-C0CD-4AD6-855A-435104E4251A}"/>
    <cellStyle name="40 % - Akzent6 7_ title" xfId="1190" xr:uid="{865CC657-AD36-4E67-A108-341905E64565}"/>
    <cellStyle name="40 % - Akzent6 8" xfId="1191" xr:uid="{562EBE80-B7A0-469C-81A8-91DC15D34F0C}"/>
    <cellStyle name="40 % - Akzent6 8 2" xfId="1192" xr:uid="{E4AE511B-877F-40F3-B891-D3E53261ED99}"/>
    <cellStyle name="40 % - Akzent6 8 2 2" xfId="1193" xr:uid="{31F6B355-69E1-4C69-8350-81D81E98FC30}"/>
    <cellStyle name="40 % - Akzent6 8 2 3" xfId="1194" xr:uid="{2AACE834-7DD9-40A5-AA1A-C5AE90B5A371}"/>
    <cellStyle name="40 % - Akzent6 8 2 4" xfId="3573" xr:uid="{3D10E6EE-2BDF-47D2-9603-A9AAE015DF31}"/>
    <cellStyle name="40 % - Akzent6 8 3" xfId="1195" xr:uid="{B1F4D14E-9471-410A-B542-859D865DBA50}"/>
    <cellStyle name="40 % - Akzent6 8 3 2" xfId="1196" xr:uid="{C1081A2D-5403-4B43-91B6-FC932A41B7D2}"/>
    <cellStyle name="40 % - Akzent6 8 3 3" xfId="1197" xr:uid="{EF8E6A56-CC62-4031-AA90-6AFEFFB0025C}"/>
    <cellStyle name="40 % - Akzent6 8 3 4" xfId="3472" xr:uid="{E1C2C556-1C73-46E1-9365-57EFEFC1DDBA}"/>
    <cellStyle name="40 % - Akzent6 8 4" xfId="1198" xr:uid="{F319A52A-A645-4FA7-9FEA-283172528E8B}"/>
    <cellStyle name="40 % - Akzent6 8 4 2" xfId="1199" xr:uid="{87DA95B4-F373-490D-B880-9CDFF62791CE}"/>
    <cellStyle name="40 % - Akzent6 8 5" xfId="1200" xr:uid="{96FBB41D-97A2-4620-A8EC-49D7A127319C}"/>
    <cellStyle name="40 % - Akzent6 8 6" xfId="3332" xr:uid="{F34FA429-8A21-4F0E-A8B5-CA074CC6F0FD}"/>
    <cellStyle name="40 % - Akzent6 8_ title" xfId="1201" xr:uid="{F395247C-BE9E-49E7-8FF8-73E4E084D2A0}"/>
    <cellStyle name="40 % - Akzent6 9" xfId="1202" xr:uid="{162C9119-A7D1-4A07-B50C-18F8EE8F3CD3}"/>
    <cellStyle name="40 % - Akzent6 9 2" xfId="1203" xr:uid="{4D9E3F65-A141-4381-BE3A-B2CB00ECDEDF}"/>
    <cellStyle name="40 % - Akzent6 9 3" xfId="1204" xr:uid="{8065D18D-C3FA-4136-AA25-EE62D2C991AE}"/>
    <cellStyle name="40 % - Accent1" xfId="1205" xr:uid="{7E69B2A1-5DD4-498B-94D3-46DA32C1944B}"/>
    <cellStyle name="40 % - Accent2" xfId="1206" xr:uid="{A116B228-3E74-4BA7-B953-7098BD2FA954}"/>
    <cellStyle name="40 % - Accent3" xfId="1207" xr:uid="{BDB6A23A-66AE-4B6F-93D2-EC9D4B591B91}"/>
    <cellStyle name="40 % - Accent4" xfId="1208" xr:uid="{BA9CFCB3-20D9-4814-8A97-3975FB604F70}"/>
    <cellStyle name="40 % - Accent5" xfId="1209" xr:uid="{2A922D13-3BED-4B5D-80CA-AE2AD95B0CEC}"/>
    <cellStyle name="40 % - Accent6" xfId="1210" xr:uid="{08905FFB-9A59-4117-80B8-F3387F3B1B74}"/>
    <cellStyle name="40% - Accent1" xfId="1253" xr:uid="{F5B33611-077D-4D3A-9253-8A95054864BD}"/>
    <cellStyle name="40% - Accent1 2" xfId="1211" xr:uid="{6A774532-E283-4500-8A7E-1EB5464E2677}"/>
    <cellStyle name="40% - Accent1 2 2" xfId="1212" xr:uid="{B8F3F41A-510F-445E-905B-F898F6CC81E9}"/>
    <cellStyle name="40% - Accent1 3" xfId="1213" xr:uid="{F5257D81-82AA-45DB-94A1-26BE07353566}"/>
    <cellStyle name="40% - Accent1 4" xfId="1214" xr:uid="{FA070CF2-BF9B-4369-8815-BA8418300389}"/>
    <cellStyle name="40% - Accent1_CARRERA PLUS 본 작업 사양서 rev4" xfId="1215" xr:uid="{78A1CA22-2E84-4165-B923-4F479511DD3D}"/>
    <cellStyle name="40% - Accent2" xfId="1260" xr:uid="{ADA4F771-ED66-4D2F-8DC1-82FF633E24B0}"/>
    <cellStyle name="40% - Accent2 2" xfId="1216" xr:uid="{86485960-E7BF-47D6-999C-97301FC913AC}"/>
    <cellStyle name="40% - Accent2 2 2" xfId="1217" xr:uid="{193542FA-47B8-4364-8BEB-85B4AB558439}"/>
    <cellStyle name="40% - Accent2 2 3" xfId="1218" xr:uid="{19FFFBE3-D0AE-405C-BC21-04C3DC5DABC4}"/>
    <cellStyle name="40% - Accent2 3" xfId="1219" xr:uid="{DD811559-9A09-4E65-B0E4-A1549292F7AC}"/>
    <cellStyle name="40% - Accent2_Top,Bot 작업2" xfId="1220" xr:uid="{3B36416C-3FB4-4148-8D41-312837CADF65}"/>
    <cellStyle name="40% - Accent3" xfId="1267" xr:uid="{937B5C10-7920-4277-821F-CD5F171BA5DA}"/>
    <cellStyle name="40% - Accent3 2" xfId="1221" xr:uid="{1A49A330-49FD-4697-8EAA-A052399F38FE}"/>
    <cellStyle name="40% - Accent3 2 2" xfId="1222" xr:uid="{B7A150A3-685D-4B53-93A7-C0BA5E70B9CF}"/>
    <cellStyle name="40% - Accent3 3" xfId="1223" xr:uid="{2F95934B-905A-40AC-B605-44B8BE105263}"/>
    <cellStyle name="40% - Accent3 4" xfId="1224" xr:uid="{0AE9D617-84B1-46AC-93D3-2F8C0B35453A}"/>
    <cellStyle name="40% - Accent3_CARRERA PLUS 본 작업 사양서 rev4" xfId="1225" xr:uid="{8D71F99A-9C97-4B07-814C-61F91BD7E222}"/>
    <cellStyle name="40% - Accent4" xfId="1274" xr:uid="{7D5AF15C-FB07-4B5F-9774-611829EDD300}"/>
    <cellStyle name="40% - Accent4 2" xfId="1226" xr:uid="{564DB6AE-72E8-4312-A859-1246A92BD86B}"/>
    <cellStyle name="40% - Accent4 2 2" xfId="1227" xr:uid="{BC1A3FA9-D1EC-49F5-9538-89315FB1638D}"/>
    <cellStyle name="40% - Accent4 3" xfId="1228" xr:uid="{434D92FF-01DB-4E79-B607-9A257E7AD0FA}"/>
    <cellStyle name="40% - Accent4 4" xfId="1229" xr:uid="{D41393F1-F21E-45E0-8DD4-47B7A15B82BD}"/>
    <cellStyle name="40% - Accent4_CARRERA PLUS 본 작업 사양서 rev4" xfId="1230" xr:uid="{14D36131-52B4-495C-859D-9E57707682AD}"/>
    <cellStyle name="40% - Accent5" xfId="1281" xr:uid="{E449A1C7-BAA1-4CFF-8E90-236C82602CEC}"/>
    <cellStyle name="40% - Accent5 2" xfId="1231" xr:uid="{841F982A-8559-441D-BEA8-9182B2CC3B0A}"/>
    <cellStyle name="40% - Accent5 2 2" xfId="1232" xr:uid="{DF4F48D6-7AF8-48AC-B2FF-5EA3EE1A41B2}"/>
    <cellStyle name="40% - Accent5 2 3" xfId="1233" xr:uid="{3BDB2878-1FBE-402B-90A5-721CF6E526FC}"/>
    <cellStyle name="40% - Accent5 3" xfId="1234" xr:uid="{EBB3C70A-C4C6-4574-86CE-CB6D75F5A5ED}"/>
    <cellStyle name="40% - Accent5_Top,Bot 작업2" xfId="1235" xr:uid="{C57D7A2B-E66A-4EE9-A3C2-7DF4960F4A56}"/>
    <cellStyle name="40% - Accent6" xfId="1288" xr:uid="{350BB99F-4A1B-4E07-AAEB-675794F18E9D}"/>
    <cellStyle name="40% - Accent6 2" xfId="1236" xr:uid="{18D5A507-A3C6-4E4A-ACAB-AF04412376F4}"/>
    <cellStyle name="40% - Accent6 2 2" xfId="1237" xr:uid="{371EE94C-F4E7-4624-93A4-00729AB7005C}"/>
    <cellStyle name="40% - Accent6 3" xfId="1238" xr:uid="{BA906EF8-2858-492B-AE62-EB38A328ACD4}"/>
    <cellStyle name="40% - Accent6 4" xfId="1239" xr:uid="{42528303-31B0-486C-AB6E-158FFB4F63FE}"/>
    <cellStyle name="40% - Accent6_CARRERA PLUS 본 작업 사양서 rev4" xfId="1240" xr:uid="{DF644E34-81FC-41B9-A82C-BD3B15C8E190}"/>
    <cellStyle name="40% - Akzent1" xfId="1241" xr:uid="{9755BE40-F6C6-4A94-A505-9C5CEF82757F}"/>
    <cellStyle name="40% - Akzent2" xfId="1242" xr:uid="{A0293758-D17D-4F78-A92E-5C34CE0A31C3}"/>
    <cellStyle name="40% - Akzent3" xfId="1243" xr:uid="{2B01A438-91DD-442A-9BCB-EA878AA51D2C}"/>
    <cellStyle name="40% - Akzent4" xfId="1244" xr:uid="{C1205FCE-BF23-4C87-ACCD-B519F39070E0}"/>
    <cellStyle name="40% - Akzent5" xfId="1245" xr:uid="{475D774A-C4B1-4CD9-80E4-446D89A90A51}"/>
    <cellStyle name="40% - Akzent6" xfId="1246" xr:uid="{6E445988-AAF9-429C-9FE2-D6CE4E5DB2AC}"/>
    <cellStyle name="40% - 강조색1 2" xfId="1254" xr:uid="{57C935C4-1A2D-400F-A4B6-540F810667BD}"/>
    <cellStyle name="40% - 강조색1 3" xfId="1255" xr:uid="{3DCD1B3C-709F-4219-A640-E470DA6ED91D}"/>
    <cellStyle name="40% - 강조색1 4" xfId="1256" xr:uid="{94B67384-51CD-4C49-AAD9-9632B04FAFC1}"/>
    <cellStyle name="40% - 강조색1 4 2" xfId="1257" xr:uid="{0F67EB9E-FB97-463A-9C52-12A4BF6DD72E}"/>
    <cellStyle name="40% - 강조색1 4 3" xfId="1258" xr:uid="{3F38CDAA-801E-401C-816E-E7956818A2F1}"/>
    <cellStyle name="40% - 강조색1 5" xfId="1259" xr:uid="{2CAF5C86-32E1-4F6C-91A5-006819961ADB}"/>
    <cellStyle name="40% - 강조색1 6" xfId="3680" xr:uid="{10288CC7-EDA2-4563-BE0E-38FADD4129B2}"/>
    <cellStyle name="40% - 강조색1 7" xfId="3729" xr:uid="{8D269FA5-4337-41E8-8C6F-98A361047926}"/>
    <cellStyle name="40% - 강조색2 2" xfId="1261" xr:uid="{2A59C32E-381E-40CB-B521-3FF7625B962E}"/>
    <cellStyle name="40% - 강조색2 3" xfId="1262" xr:uid="{6F003DE6-B1ED-4E93-AD06-19D6FD95593F}"/>
    <cellStyle name="40% - 강조색2 4" xfId="1263" xr:uid="{E90883BE-1590-4C69-829F-59D6EBDBBE98}"/>
    <cellStyle name="40% - 강조색2 4 2" xfId="1264" xr:uid="{08166D08-7775-4061-B297-739397297116}"/>
    <cellStyle name="40% - 강조색2 4 3" xfId="1265" xr:uid="{BB25DEED-B0AC-46C8-81CF-964A0BC4653C}"/>
    <cellStyle name="40% - 강조색2 5" xfId="1266" xr:uid="{C7CDBD07-6C16-472F-A8FA-8FF7B31C96F5}"/>
    <cellStyle name="40% - 강조색2 6" xfId="3682" xr:uid="{FB4CECC4-537B-4E6D-8CAF-C7413004F054}"/>
    <cellStyle name="40% - 강조색2 7" xfId="3730" xr:uid="{E31076AC-196C-49C8-A486-FE1BF3D6ACEA}"/>
    <cellStyle name="40% - 강조색3 2" xfId="1268" xr:uid="{209A365E-4B7A-44F0-8286-7CB184BA5D64}"/>
    <cellStyle name="40% - 강조색3 3" xfId="1269" xr:uid="{1CDA4137-D839-41AF-8CAC-6A016CD22C7F}"/>
    <cellStyle name="40% - 강조색3 4" xfId="1270" xr:uid="{2BCD92FE-5B49-4518-AAEC-3D26BA7726FD}"/>
    <cellStyle name="40% - 강조색3 4 2" xfId="1271" xr:uid="{5D22B1D5-C5C5-408F-A4CF-CA003FAB5900}"/>
    <cellStyle name="40% - 강조색3 4 3" xfId="1272" xr:uid="{A63568FE-ECB0-46B3-8853-5D5DCA09148D}"/>
    <cellStyle name="40% - 강조색3 5" xfId="1273" xr:uid="{C56EA64E-66F2-406C-A40F-BD78E5171F5C}"/>
    <cellStyle name="40% - 강조색3 6" xfId="3684" xr:uid="{C6917AC6-E342-4003-825F-D4403E3DEFDB}"/>
    <cellStyle name="40% - 강조색3 7" xfId="3731" xr:uid="{AD5A29F2-4834-419A-8378-4CFF6C993383}"/>
    <cellStyle name="40% - 강조색4 2" xfId="1275" xr:uid="{274ADBDD-2763-4A65-BE27-6F41A5EE9C1C}"/>
    <cellStyle name="40% - 강조색4 3" xfId="1276" xr:uid="{E13E1F8E-FC20-461F-AC3D-7183DA2F1E30}"/>
    <cellStyle name="40% - 강조색4 4" xfId="1277" xr:uid="{F3C83E6E-B7E0-4919-9E08-9AC692A67A8F}"/>
    <cellStyle name="40% - 강조색4 4 2" xfId="1278" xr:uid="{93894C1F-D6C8-4029-954D-75C020A39C63}"/>
    <cellStyle name="40% - 강조색4 4 3" xfId="1279" xr:uid="{ABC0B7BA-3FFA-4407-B70D-6CCA0B780339}"/>
    <cellStyle name="40% - 강조색4 5" xfId="1280" xr:uid="{E8C318C0-1324-43D8-A729-144BCBFD024D}"/>
    <cellStyle name="40% - 강조색4 6" xfId="3686" xr:uid="{1BE91832-5C3D-42A3-9BD6-8C8ACCE64A7F}"/>
    <cellStyle name="40% - 강조색4 7" xfId="3732" xr:uid="{8A496BDE-E385-4419-AB9F-001D46515679}"/>
    <cellStyle name="40% - 강조색5 2" xfId="1282" xr:uid="{C2FCD53B-8039-4820-BBC3-C32346C0B617}"/>
    <cellStyle name="40% - 강조색5 3" xfId="1283" xr:uid="{713BD55A-2813-4811-997F-D8B58C73B6AB}"/>
    <cellStyle name="40% - 강조색5 4" xfId="1284" xr:uid="{24D0CAE3-8A41-4EEB-B197-38AD7AF7471E}"/>
    <cellStyle name="40% - 강조색5 4 2" xfId="1285" xr:uid="{68DFA662-62D0-4D69-821A-96944744CF2D}"/>
    <cellStyle name="40% - 강조색5 4 3" xfId="1286" xr:uid="{42906A8E-D080-4C51-904F-6EAF46ABB536}"/>
    <cellStyle name="40% - 강조색5 5" xfId="1287" xr:uid="{D09DD29B-C79F-4A8B-9ED1-CE15AB86B246}"/>
    <cellStyle name="40% - 강조색5 6" xfId="3688" xr:uid="{EED4EFA9-4957-4CB2-BFB7-27E3F263AB23}"/>
    <cellStyle name="40% - 강조색5 7" xfId="3733" xr:uid="{C6BE73BC-9577-4D9F-994F-C51B6515DF9A}"/>
    <cellStyle name="40% - 강조색6 2" xfId="1289" xr:uid="{33B90EC6-F869-4825-8226-1F27C9341824}"/>
    <cellStyle name="40% - 강조색6 3" xfId="1290" xr:uid="{297783E1-B121-4BB4-92AF-4DE995FA6A91}"/>
    <cellStyle name="40% - 강조색6 4" xfId="1291" xr:uid="{519CA710-DC8A-4E60-8EFC-9AABAE1A0095}"/>
    <cellStyle name="40% - 강조색6 4 2" xfId="1292" xr:uid="{DA836F5A-1470-4B37-B413-C77F40A84E2E}"/>
    <cellStyle name="40% - 강조색6 4 3" xfId="1293" xr:uid="{06F64FEE-81EE-4CD9-B265-C15BBB7B1D93}"/>
    <cellStyle name="40% - 강조색6 5" xfId="1294" xr:uid="{C56CA3E8-F30D-4B0A-AF44-585DD443141F}"/>
    <cellStyle name="40% - 강조색6 6" xfId="3690" xr:uid="{7D21E5C3-B4D4-44D4-BC04-618BC27FCCD6}"/>
    <cellStyle name="40% - 강조색6 7" xfId="3734" xr:uid="{9A0A8AB6-03D8-4DCA-9EFB-431C0318CECC}"/>
    <cellStyle name="40% - 强调文字颜色 1" xfId="1247" xr:uid="{5C8BCB96-72C0-4560-A8FC-07B27FEA14F7}"/>
    <cellStyle name="40% - 强调文字颜色 2" xfId="1248" xr:uid="{DC164521-DE47-46F2-BA80-965520898BBB}"/>
    <cellStyle name="40% - 强调文字颜色 3" xfId="1249" xr:uid="{D9C858E5-F1C1-4D3B-82BE-AFC4CDB2EB84}"/>
    <cellStyle name="40% - 强调文字颜色 4" xfId="1250" xr:uid="{B2873417-FDAD-4A85-9349-3B6E821F2746}"/>
    <cellStyle name="40% - 强调文字颜色 5" xfId="1251" xr:uid="{B67D6E4E-E9A4-486A-BB82-C1AABEA96752}"/>
    <cellStyle name="40% - 强调文字颜色 6" xfId="1252" xr:uid="{4F67B168-4095-4619-8756-CE930361825B}"/>
    <cellStyle name="60 % - Akzent1 2" xfId="1295" xr:uid="{3A17D17B-0C11-4876-94B1-676858962D58}"/>
    <cellStyle name="60 % - Akzent1 2 2" xfId="3333" xr:uid="{91BEF17C-D985-4905-B316-07F3C5A81024}"/>
    <cellStyle name="60 % - Akzent1 2 3" xfId="3735" xr:uid="{453F112C-CED6-403F-A595-C33B3C8F3545}"/>
    <cellStyle name="60 % - Akzent1 3" xfId="1296" xr:uid="{F7ACBD98-7D72-4CC9-A9E4-D047769C33B8}"/>
    <cellStyle name="60 % - Akzent1 3 2" xfId="1297" xr:uid="{C21F608E-CB36-4D58-BA26-C8ADFA97276B}"/>
    <cellStyle name="60 % - Akzent1 3_Top,Bot 작업2" xfId="1298" xr:uid="{BEFCA181-9165-413A-8CF6-131CB958C41F}"/>
    <cellStyle name="60 % - Akzent1 4" xfId="1299" xr:uid="{B45B72E7-0458-42BB-8674-0DC15E235B0A}"/>
    <cellStyle name="60 % - Akzent1 4 2" xfId="1300" xr:uid="{E6E18459-A0E4-4B44-98A6-6D6703364C26}"/>
    <cellStyle name="60 % - Akzent1 4 3" xfId="1301" xr:uid="{0499D18E-4FBA-4998-B44C-B5724EFCDC1D}"/>
    <cellStyle name="60 % - Akzent1 5" xfId="1302" xr:uid="{FE1B0ED2-A6B1-4213-8DEC-1DD93A90C558}"/>
    <cellStyle name="60 % - Akzent1 6" xfId="1303" xr:uid="{B09A2056-703F-45E2-B383-6EFA73491198}"/>
    <cellStyle name="60 % - Akzent1 7" xfId="3619" xr:uid="{68F1D9E9-14F8-42A2-917C-F263E466E976}"/>
    <cellStyle name="60 % - Akzent2 2" xfId="1304" xr:uid="{8A35F902-069E-4C0C-915C-1E0E83BFEDFA}"/>
    <cellStyle name="60 % - Akzent2 2 2" xfId="3334" xr:uid="{1E04B02B-F4F0-46CA-86FF-723AED08D11C}"/>
    <cellStyle name="60 % - Akzent2 2 3" xfId="3736" xr:uid="{8116605C-7C5E-4DA6-B34E-68520D6431CB}"/>
    <cellStyle name="60 % - Akzent2 3" xfId="1305" xr:uid="{C9EC188C-9B09-4E2C-8406-2CB131F93048}"/>
    <cellStyle name="60 % - Akzent2 3 2" xfId="1306" xr:uid="{4879B447-E1F9-4E10-87C1-1F172001B273}"/>
    <cellStyle name="60 % - Akzent2 3_Top,Bot 작업2" xfId="1307" xr:uid="{84B01520-DCDB-424E-BEBA-947D9AB0ACD9}"/>
    <cellStyle name="60 % - Akzent2 4" xfId="1308" xr:uid="{5553CEC0-9F09-484D-8073-E9068D2F0F41}"/>
    <cellStyle name="60 % - Akzent2 4 2" xfId="1309" xr:uid="{8AFD0A3C-2019-4AE8-976F-18EC78E5AAB2}"/>
    <cellStyle name="60 % - Akzent2 4 3" xfId="1310" xr:uid="{794B9D79-5311-4F58-B597-349B768CE20D}"/>
    <cellStyle name="60 % - Akzent2 5" xfId="1311" xr:uid="{6C4D57AB-0792-48AF-9798-861299066A60}"/>
    <cellStyle name="60 % - Akzent2 6" xfId="1312" xr:uid="{39DD1FE5-DD24-4CAD-843B-74DBCCB1C682}"/>
    <cellStyle name="60 % - Akzent2 7" xfId="3623" xr:uid="{8C7DB355-5193-49D8-BC6D-26732D9B0415}"/>
    <cellStyle name="60 % - Akzent3 2" xfId="1313" xr:uid="{50021686-18C3-4D93-B9CD-6D4E527D644E}"/>
    <cellStyle name="60 % - Akzent3 2 2" xfId="3335" xr:uid="{1C85ADC4-5546-4990-B9CA-4137594F94E3}"/>
    <cellStyle name="60 % - Akzent3 2 3" xfId="3737" xr:uid="{D88B02C6-009C-4D38-97F3-96DF19EEBF97}"/>
    <cellStyle name="60 % - Akzent3 3" xfId="1314" xr:uid="{E11B533D-6F91-4F69-84B5-5C9D0BE72E48}"/>
    <cellStyle name="60 % - Akzent3 3 2" xfId="1315" xr:uid="{F82BE8DA-400F-4F6D-8A65-8FCEE3D01A0D}"/>
    <cellStyle name="60 % - Akzent3 3_Top,Bot 작업2" xfId="1316" xr:uid="{C6DA33F9-058E-4698-BFA3-DD25A0CD8F97}"/>
    <cellStyle name="60 % - Akzent3 4" xfId="1317" xr:uid="{74AE17CC-9EDF-4FA1-AC13-F88D8F53F70F}"/>
    <cellStyle name="60 % - Akzent3 4 2" xfId="1318" xr:uid="{7158BB03-ADD5-4592-90C8-1ED22D8AB0C6}"/>
    <cellStyle name="60 % - Akzent3 4 3" xfId="1319" xr:uid="{D6904319-A4F3-4887-865F-CED1D6E4CA66}"/>
    <cellStyle name="60 % - Akzent3 5" xfId="1320" xr:uid="{CDC4A83C-1420-43B6-8808-4374004804F2}"/>
    <cellStyle name="60 % - Akzent3 6" xfId="1321" xr:uid="{A23236C3-E8AD-4BE3-A772-7324438820D9}"/>
    <cellStyle name="60 % - Akzent3 7" xfId="3627" xr:uid="{F04A56E2-46D9-4BB5-9981-6266F5AB1D2F}"/>
    <cellStyle name="60 % - Akzent4 2" xfId="1322" xr:uid="{18C99560-0BAC-4C6F-A4C3-1A180EFAA891}"/>
    <cellStyle name="60 % - Akzent4 2 2" xfId="3336" xr:uid="{6C109BCC-179C-48E3-8931-E17623C4A4FE}"/>
    <cellStyle name="60 % - Akzent4 2 3" xfId="3738" xr:uid="{B843BBCD-6416-428A-871C-AC6679F6C6AC}"/>
    <cellStyle name="60 % - Akzent4 3" xfId="1323" xr:uid="{B5542057-125E-43D9-905E-EB70DAD763C2}"/>
    <cellStyle name="60 % - Akzent4 3 2" xfId="1324" xr:uid="{916ED99D-8586-4769-AD09-5CA1E7EAD2EC}"/>
    <cellStyle name="60 % - Akzent4 3_Top,Bot 작업2" xfId="1325" xr:uid="{8D116EF7-8969-4553-BD1D-4AF57C811E3B}"/>
    <cellStyle name="60 % - Akzent4 4" xfId="1326" xr:uid="{2FB7AECD-55FE-4EC9-A0C8-65BF4AE4A007}"/>
    <cellStyle name="60 % - Akzent4 4 2" xfId="1327" xr:uid="{5B3360D7-C4CC-4641-9F8C-1F76A1267CF3}"/>
    <cellStyle name="60 % - Akzent4 4 3" xfId="1328" xr:uid="{3D23B2CD-90C7-4258-B5CB-78D57CF5BE36}"/>
    <cellStyle name="60 % - Akzent4 5" xfId="1329" xr:uid="{21A5FBCD-2A9B-4284-A4C1-D77578460CA8}"/>
    <cellStyle name="60 % - Akzent4 6" xfId="1330" xr:uid="{E102C391-D8F7-4628-B153-17D50C462E97}"/>
    <cellStyle name="60 % - Akzent4 7" xfId="3631" xr:uid="{8BD362B6-1767-4A3F-B7CE-250B59F7DF41}"/>
    <cellStyle name="60 % - Akzent5 2" xfId="1331" xr:uid="{C9EAC7F3-C47B-47DB-ABBC-FB99AE06E9FF}"/>
    <cellStyle name="60 % - Akzent5 2 2" xfId="3337" xr:uid="{8D9DF310-7301-4790-B390-DE0383A3FAFA}"/>
    <cellStyle name="60 % - Akzent5 2 3" xfId="3739" xr:uid="{2830EC2B-8856-4023-AB39-484DBC6FC9C9}"/>
    <cellStyle name="60 % - Akzent5 3" xfId="1332" xr:uid="{F4376269-A1E7-4387-9A7A-8F5A34EC007A}"/>
    <cellStyle name="60 % - Akzent5 3 2" xfId="1333" xr:uid="{45307986-5D7B-40AA-AFFE-AFEADFCC8ABF}"/>
    <cellStyle name="60 % - Akzent5 3_Top,Bot 작업2" xfId="1334" xr:uid="{F3505ADA-1569-4A62-BA99-87C54B93A12D}"/>
    <cellStyle name="60 % - Akzent5 4" xfId="1335" xr:uid="{FB2A7E8E-EE73-4F62-9BE3-FC3A41BDA84E}"/>
    <cellStyle name="60 % - Akzent5 4 2" xfId="1336" xr:uid="{AA315FA1-7A4C-4967-8BF2-ED08D70F1EC4}"/>
    <cellStyle name="60 % - Akzent5 4 3" xfId="1337" xr:uid="{59589FC8-B97B-47B0-8724-68D699A726EE}"/>
    <cellStyle name="60 % - Akzent5 5" xfId="1338" xr:uid="{12DB3CF2-C783-4AE1-812E-F68591C3804A}"/>
    <cellStyle name="60 % - Akzent5 6" xfId="1339" xr:uid="{79A16F51-C2D9-45FB-B495-CF9E700A3402}"/>
    <cellStyle name="60 % - Akzent5 7" xfId="3635" xr:uid="{1A9EF332-E007-4C74-9CBE-5F623D1C2C25}"/>
    <cellStyle name="60 % - Akzent6 2" xfId="1340" xr:uid="{189FB95E-8BAE-4C9A-9FC9-371097DFD677}"/>
    <cellStyle name="60 % - Akzent6 2 2" xfId="3338" xr:uid="{5C5417FE-E218-495B-9BDE-75B7912D57C2}"/>
    <cellStyle name="60 % - Akzent6 2 3" xfId="3740" xr:uid="{44C7EFAE-DDB0-49B7-9AE7-BD8E64FA47BF}"/>
    <cellStyle name="60 % - Akzent6 3" xfId="1341" xr:uid="{D5A71700-4F1F-4EBC-8553-F2FA15848172}"/>
    <cellStyle name="60 % - Akzent6 3 2" xfId="1342" xr:uid="{B8C9994D-7B38-4BF5-8943-A1A6EA6866FF}"/>
    <cellStyle name="60 % - Akzent6 3_Top,Bot 작업2" xfId="1343" xr:uid="{AD27DC91-3089-4EE9-B297-D31D54F92A58}"/>
    <cellStyle name="60 % - Akzent6 4" xfId="1344" xr:uid="{C4BDE02E-54B8-4EA1-BD6E-DA43D428BAB8}"/>
    <cellStyle name="60 % - Akzent6 4 2" xfId="1345" xr:uid="{A8053C8F-876F-48BB-8BDF-676C1DA532CF}"/>
    <cellStyle name="60 % - Akzent6 4 3" xfId="1346" xr:uid="{E18D6C12-6029-4FE8-983C-4DF5B2E8D65B}"/>
    <cellStyle name="60 % - Akzent6 5" xfId="1347" xr:uid="{7A3F7155-BD23-44FC-ABD0-C8CDB17E6008}"/>
    <cellStyle name="60 % - Akzent6 6" xfId="1348" xr:uid="{B2139AC4-BA59-4104-ABD5-07F905C5264A}"/>
    <cellStyle name="60 % - Akzent6 7" xfId="3639" xr:uid="{19B4B0DE-36D2-45BA-9FA1-1754CC9CFF1C}"/>
    <cellStyle name="60 % - Accent1" xfId="1349" xr:uid="{811FCFC2-B139-4EA9-9723-41AB2227AB79}"/>
    <cellStyle name="60 % - Accent2" xfId="1350" xr:uid="{58379ED6-9FAA-4F3C-9E92-42FE7B773359}"/>
    <cellStyle name="60 % - Accent3" xfId="1351" xr:uid="{69DD763F-7413-46B5-9011-D01DFBB349EF}"/>
    <cellStyle name="60 % - Accent4" xfId="1352" xr:uid="{20011389-74CB-4C50-8328-BC41A83A9736}"/>
    <cellStyle name="60 % - Accent5" xfId="1353" xr:uid="{FD725038-B2DF-49E3-8F53-EAAA0D1B721B}"/>
    <cellStyle name="60 % - Accent6" xfId="1354" xr:uid="{A99FB61C-6130-4791-B7A4-F8401B6BA2EA}"/>
    <cellStyle name="60% - Accent1" xfId="1391" xr:uid="{D93581FD-DB76-467D-8F35-84DF7726E2AE}"/>
    <cellStyle name="60% - Accent1 2" xfId="1355" xr:uid="{7AC7A841-5A80-4496-A01A-BB629379964B}"/>
    <cellStyle name="60% - Accent1 2 2" xfId="1356" xr:uid="{71601E9B-F4C2-41E9-8526-9854F8D92581}"/>
    <cellStyle name="60% - Accent1 3" xfId="1357" xr:uid="{369CE539-0242-4F43-B250-514A55CC29E1}"/>
    <cellStyle name="60% - Accent1_CARRERA PLUS 본 작업 사양서 rev4" xfId="1358" xr:uid="{8F487256-2968-43B4-902F-623A402A0E27}"/>
    <cellStyle name="60% - Accent2" xfId="1396" xr:uid="{8E678F17-FF81-4814-BA8B-344F55CF0AE3}"/>
    <cellStyle name="60% - Accent2 2" xfId="1359" xr:uid="{68F907F5-C0AA-4A5D-8491-84CAF9866443}"/>
    <cellStyle name="60% - Accent2 2 2" xfId="1360" xr:uid="{19743BE5-9DF0-40BC-8541-AE159D730CB8}"/>
    <cellStyle name="60% - Accent2 2 3" xfId="1361" xr:uid="{62EFC536-CBD3-4FFC-99C6-D7DF45C52AA1}"/>
    <cellStyle name="60% - Accent2_Top,Bot 작업2" xfId="1362" xr:uid="{ECD344B1-9A02-49E4-AB2B-95C8244DFBCE}"/>
    <cellStyle name="60% - Accent3" xfId="1401" xr:uid="{51F2994D-D69A-4444-8CB7-513155E7D560}"/>
    <cellStyle name="60% - Accent3 2" xfId="1363" xr:uid="{E7B5F767-3ACF-4F4C-880C-CA1E83C03D09}"/>
    <cellStyle name="60% - Accent3 2 2" xfId="1364" xr:uid="{E4F41E56-AD27-41B2-BD60-3AEA783A1B6D}"/>
    <cellStyle name="60% - Accent3 3" xfId="1365" xr:uid="{F2F3611A-AF18-4549-A83E-2A7D378FD349}"/>
    <cellStyle name="60% - Accent3_CARRERA PLUS 본 작업 사양서 rev4" xfId="1366" xr:uid="{248ADF11-B218-48C9-A723-CA0503DC13F1}"/>
    <cellStyle name="60% - Accent4" xfId="1406" xr:uid="{5B6D4961-B3DF-42FD-B61B-4B9587A1C03A}"/>
    <cellStyle name="60% - Accent4 2" xfId="1367" xr:uid="{5F8CD3CA-4C40-4DA6-B739-0ECE49612240}"/>
    <cellStyle name="60% - Accent4 2 2" xfId="1368" xr:uid="{F90B777A-1BF6-4F3A-A2E0-0ED42AACB737}"/>
    <cellStyle name="60% - Accent4 3" xfId="1369" xr:uid="{D1362AC1-58B8-4FFE-84F6-CAC4AE7552C5}"/>
    <cellStyle name="60% - Accent4_CARRERA PLUS 본 작업 사양서 rev4" xfId="1370" xr:uid="{03374EDE-D147-41B2-AAAE-FA66A0F7142E}"/>
    <cellStyle name="60% - Accent5" xfId="1411" xr:uid="{469CCDDB-0A1F-4E1C-BDC2-447E44B81A37}"/>
    <cellStyle name="60% - Accent5 2" xfId="1371" xr:uid="{BDA40B06-14C3-4324-98FE-77FAAE7FFEBE}"/>
    <cellStyle name="60% - Accent5 2 2" xfId="1372" xr:uid="{C307BBC4-0E47-4C3B-A111-74BC27B28CF1}"/>
    <cellStyle name="60% - Accent5 2 3" xfId="1373" xr:uid="{1DE7B72A-3DF9-4EA4-BE28-0EEA73037CF1}"/>
    <cellStyle name="60% - Accent5_Top,Bot 작업2" xfId="1374" xr:uid="{A49CBE25-7F59-4638-8772-FE54F0BF1B07}"/>
    <cellStyle name="60% - Accent6" xfId="1416" xr:uid="{E0F83326-2620-4FEA-AEC5-6E9E91881A14}"/>
    <cellStyle name="60% - Accent6 2" xfId="1375" xr:uid="{E6325287-1FBB-4D63-8186-4DCE537D7B08}"/>
    <cellStyle name="60% - Accent6 2 2" xfId="1376" xr:uid="{01383C6E-B4C9-4592-86A9-A872639D9C69}"/>
    <cellStyle name="60% - Accent6 3" xfId="1377" xr:uid="{87294617-106A-4599-A464-4CB045B06CAF}"/>
    <cellStyle name="60% - Accent6_CARRERA PLUS 본 작업 사양서 rev4" xfId="1378" xr:uid="{95C65894-1970-4289-8640-BA53344AC445}"/>
    <cellStyle name="60% - Akzent1" xfId="1379" xr:uid="{13D8DFFA-2BBC-41F1-A173-41C195A17F07}"/>
    <cellStyle name="60% - Akzent2" xfId="1380" xr:uid="{A7EDD95B-6FA7-4C79-AD47-D0639D3439E6}"/>
    <cellStyle name="60% - Akzent3" xfId="1381" xr:uid="{87F7C9D5-D7BD-4443-ADA4-FF8CEF23F5B2}"/>
    <cellStyle name="60% - Akzent4" xfId="1382" xr:uid="{B52A28E4-2D20-41C0-ADFB-0B4EC820E052}"/>
    <cellStyle name="60% - Akzent5" xfId="1383" xr:uid="{0FFCB770-1E6A-4853-A248-814A4B381B42}"/>
    <cellStyle name="60% - Akzent6" xfId="1384" xr:uid="{642253C8-B131-4E0E-8543-7B7E971F7A33}"/>
    <cellStyle name="60% - 강조색1 2" xfId="1392" xr:uid="{8CC31A99-7B5A-4E81-B0F3-11BB1C31B5FF}"/>
    <cellStyle name="60% - 강조색1 3" xfId="1393" xr:uid="{D2FC19FC-8DC6-4206-BD0F-1EFC90F06EEB}"/>
    <cellStyle name="60% - 강조색1 4" xfId="1394" xr:uid="{3C3F8E7F-904C-4418-92DB-C4E361E2E8EB}"/>
    <cellStyle name="60% - 강조색1 4 2" xfId="1395" xr:uid="{0C5E4374-2C5C-4085-8403-E0E0594A17BE}"/>
    <cellStyle name="60% - 강조색2 2" xfId="1397" xr:uid="{90FC38BB-72EA-4F28-9856-85B00FCDD351}"/>
    <cellStyle name="60% - 강조색2 3" xfId="1398" xr:uid="{FB204D1B-52C8-4BFD-9D4E-D615C5F92B37}"/>
    <cellStyle name="60% - 강조색2 4" xfId="1399" xr:uid="{5F0D6FAE-1EF2-4A92-B0B7-2EC50ED84331}"/>
    <cellStyle name="60% - 강조색2 4 2" xfId="1400" xr:uid="{D05C3C2C-DDC9-4B2B-87C7-0F3A97F18579}"/>
    <cellStyle name="60% - 강조색3 2" xfId="1402" xr:uid="{D61BEB65-B60E-418B-8C10-35A29139FE7A}"/>
    <cellStyle name="60% - 강조색3 3" xfId="1403" xr:uid="{75C07EC7-F5DC-4953-BC56-9ECECA1C5C1B}"/>
    <cellStyle name="60% - 강조색3 4" xfId="1404" xr:uid="{943CDF07-F9FE-4952-A0BC-7D12E58A46D7}"/>
    <cellStyle name="60% - 강조색3 4 2" xfId="1405" xr:uid="{659EA2BF-FDDE-4200-B4BF-5BC2FA574DF1}"/>
    <cellStyle name="60% - 강조색4 2" xfId="1407" xr:uid="{2200D717-2BA9-4E97-B5EC-DA9ECB1A7065}"/>
    <cellStyle name="60% - 강조색4 3" xfId="1408" xr:uid="{8F3B315D-16A6-45B2-8EE9-C19AF8B3ABC9}"/>
    <cellStyle name="60% - 강조색4 4" xfId="1409" xr:uid="{F2814EF1-246F-469C-96CB-A6DC4F04BEE5}"/>
    <cellStyle name="60% - 강조색4 4 2" xfId="1410" xr:uid="{04EFABDE-A4B5-47CE-A270-21BEE6E5587F}"/>
    <cellStyle name="60% - 강조색5 2" xfId="1412" xr:uid="{6C422A2F-0949-40AE-9BB5-1FB58188C060}"/>
    <cellStyle name="60% - 강조색5 3" xfId="1413" xr:uid="{277E5D12-2518-4F01-8FEF-C6DF019F1BE9}"/>
    <cellStyle name="60% - 강조색5 4" xfId="1414" xr:uid="{E412F797-3866-496B-9B8E-F50366579680}"/>
    <cellStyle name="60% - 강조색5 4 2" xfId="1415" xr:uid="{D9438A42-BF2E-4E07-9082-6022F6CC85F5}"/>
    <cellStyle name="60% - 강조색6 2" xfId="1417" xr:uid="{541855AF-6ED4-4907-803B-E0BA98C7DBF9}"/>
    <cellStyle name="60% - 강조색6 3" xfId="1418" xr:uid="{4C1DC9C5-28FC-4430-AE81-52FF41401FD8}"/>
    <cellStyle name="60% - 강조색6 4" xfId="1419" xr:uid="{22B5F8BA-4FAD-4D9D-AF8B-C6FCA052E7A3}"/>
    <cellStyle name="60% - 강조색6 4 2" xfId="1420" xr:uid="{69861645-8E2B-420E-8F35-AC8BF65D6912}"/>
    <cellStyle name="60% - 强调文字颜色 1" xfId="1385" xr:uid="{3DB8DFFD-68A3-48C1-BB8A-E27C1AF28D5B}"/>
    <cellStyle name="60% - 强调文字颜色 2" xfId="1386" xr:uid="{572300D0-E889-4E09-98A8-E354C784ACEF}"/>
    <cellStyle name="60% - 强调文字颜色 3" xfId="1387" xr:uid="{0D62ED59-86F9-4D89-9B04-84993BD416E6}"/>
    <cellStyle name="60% - 强调文字颜色 4" xfId="1388" xr:uid="{B6A76FB5-6516-4515-A862-49BCED4A9AB0}"/>
    <cellStyle name="60% - 强调文字颜色 5" xfId="1389" xr:uid="{F3ADDA6D-FF2E-4567-962A-B3977CC67FAA}"/>
    <cellStyle name="60% - 强调文字颜色 6" xfId="1390" xr:uid="{5819C1BA-F658-46E5-9AF3-7EB1C46C665B}"/>
    <cellStyle name="Accent1" xfId="1883" xr:uid="{DF947627-E3EF-4748-B6C1-A7F2FD040739}"/>
    <cellStyle name="Accent1 2" xfId="1421" xr:uid="{A3E029B3-F800-4520-ADB9-E072E1EAD873}"/>
    <cellStyle name="Accent1_LINE(L)" xfId="1422" xr:uid="{50FFFA8C-99F0-4A3F-8D4D-4C3588A5E92F}"/>
    <cellStyle name="Accent2" xfId="1888" xr:uid="{93EDC262-08B2-48DC-BD1A-3F8098C2829B}"/>
    <cellStyle name="Accent2 2" xfId="1423" xr:uid="{597CF1CA-6C4D-4869-AC64-774FC4189F3E}"/>
    <cellStyle name="Accent2_LINE(L)" xfId="1424" xr:uid="{8109660B-6CD6-47D2-8689-3355D4123AC1}"/>
    <cellStyle name="Accent3" xfId="1893" xr:uid="{B70538FD-F8CB-440E-B306-2AE9B7F10CA9}"/>
    <cellStyle name="Accent3 2" xfId="1425" xr:uid="{CF5F53B3-696B-44BC-AE56-0A49B573C554}"/>
    <cellStyle name="Accent3_LINE(L)" xfId="1426" xr:uid="{412EFB56-68F0-4D43-88A9-A0076B8C1D60}"/>
    <cellStyle name="Accent4" xfId="1898" xr:uid="{759A6D1B-152D-4777-B195-50894F003D4E}"/>
    <cellStyle name="Accent4 2" xfId="1427" xr:uid="{823D87DF-DA52-4216-8062-3596E8FF5A7B}"/>
    <cellStyle name="Accent4_LINE(L)" xfId="1428" xr:uid="{6C5DF76D-903E-4D17-861F-5C82E37DDE44}"/>
    <cellStyle name="Accent5" xfId="1903" xr:uid="{90B2FD0B-43F9-4D56-917C-669B9C7015AE}"/>
    <cellStyle name="Accent5 2" xfId="1429" xr:uid="{C5CB6B89-444C-4C17-8800-507B0B088BDA}"/>
    <cellStyle name="Accent5_LINE(L)" xfId="1430" xr:uid="{E93D73C5-AD32-401B-8790-6AB96F42266B}"/>
    <cellStyle name="Accent6" xfId="1908" xr:uid="{1896CA97-F714-4137-A999-746CE2D217C0}"/>
    <cellStyle name="Accent6 2" xfId="1431" xr:uid="{5CD445EB-08E9-4B59-9B11-E2DF9FCC09D9}"/>
    <cellStyle name="Accent6_LINE(L)" xfId="1432" xr:uid="{A500E8C3-B1BE-4C36-A63E-4181E9D1B3D5}"/>
    <cellStyle name="Akzent1 2" xfId="1433" xr:uid="{90E6FE0B-F307-4ED9-B89B-F83EB7D8F571}"/>
    <cellStyle name="Akzent1 2 2" xfId="3339" xr:uid="{81F0397F-BD82-4754-A1BF-43969907475D}"/>
    <cellStyle name="Akzent1 2 3" xfId="3741" xr:uid="{1311BCDF-2516-4710-97F0-ADCA0D83E3AD}"/>
    <cellStyle name="Akzent1 3" xfId="1434" xr:uid="{E8E3448E-D059-437B-8978-448B92BF3D8F}"/>
    <cellStyle name="Akzent1 3 2" xfId="1435" xr:uid="{BEBBDC1F-48A1-4D1F-A44F-75EA6E57D831}"/>
    <cellStyle name="Akzent1 4" xfId="1436" xr:uid="{5CAE9621-FF22-4FDE-8572-CD7009EB88C4}"/>
    <cellStyle name="Akzent1 5" xfId="3616" xr:uid="{E53434FF-2544-438C-ABD1-0D8546FE84AD}"/>
    <cellStyle name="Akzent2 2" xfId="1437" xr:uid="{83B33E22-3F83-4519-AD31-0B3AF46DA71A}"/>
    <cellStyle name="Akzent2 2 2" xfId="3340" xr:uid="{17A61517-D9F7-4411-93F5-03F3EC8FBEE4}"/>
    <cellStyle name="Akzent2 2 3" xfId="3742" xr:uid="{08CF9466-B668-402D-8F69-7556CB6B48A1}"/>
    <cellStyle name="Akzent2 3" xfId="1438" xr:uid="{3CF74364-4460-4683-AC98-8DA0DFCE7C6A}"/>
    <cellStyle name="Akzent2 3 2" xfId="1439" xr:uid="{EE4E813D-C292-412F-87A8-8EA441FE65AE}"/>
    <cellStyle name="Akzent2 4" xfId="1440" xr:uid="{1F70A1CE-1D99-42E9-9D3D-1A109F3CEA4E}"/>
    <cellStyle name="Akzent2 5" xfId="3620" xr:uid="{1AE9A59B-081C-4A4E-BB52-E623270769B7}"/>
    <cellStyle name="Akzent3 2" xfId="1441" xr:uid="{670AB2E4-3019-4D01-BD2B-6C3AE7B2DF7C}"/>
    <cellStyle name="Akzent3 2 2" xfId="3341" xr:uid="{F7A11BA6-C287-432A-A306-AC9343F2923A}"/>
    <cellStyle name="Akzent3 2 3" xfId="3743" xr:uid="{5A6C6EFC-87F6-4480-996C-0E8ED564AA47}"/>
    <cellStyle name="Akzent3 3" xfId="1442" xr:uid="{A976B2E2-3A75-43AA-99EF-C9D499C57AE5}"/>
    <cellStyle name="Akzent3 3 2" xfId="1443" xr:uid="{31A2A06F-1BC0-42E5-AD14-583B2CF6F95C}"/>
    <cellStyle name="Akzent3 4" xfId="1444" xr:uid="{D886CA47-7FC1-4D5E-BAD3-095635290092}"/>
    <cellStyle name="Akzent3 5" xfId="3624" xr:uid="{EB060ED6-91C7-4CEB-99D0-6DC30D65BF43}"/>
    <cellStyle name="Akzent4 2" xfId="1445" xr:uid="{67ECCED0-A63E-4ACB-99E7-53E64A7CD308}"/>
    <cellStyle name="Akzent4 2 2" xfId="3342" xr:uid="{F8D178F5-D963-4D9C-A1DB-95EE3BC6E427}"/>
    <cellStyle name="Akzent4 2 3" xfId="3744" xr:uid="{0619309E-F784-4AE8-824F-CC9A21297764}"/>
    <cellStyle name="Akzent4 3" xfId="1446" xr:uid="{7EA956FF-86EB-4ED5-932B-C605DFF65729}"/>
    <cellStyle name="Akzent4 3 2" xfId="1447" xr:uid="{3F32C6CE-7979-41D8-9469-009AE4901DAA}"/>
    <cellStyle name="Akzent4 4" xfId="1448" xr:uid="{71AAAC77-7648-48CA-9B5F-222F1B3A6CDB}"/>
    <cellStyle name="Akzent4 5" xfId="3628" xr:uid="{83B2E12D-101E-4F42-8ED9-8561427D01C4}"/>
    <cellStyle name="Akzent5 2" xfId="1449" xr:uid="{91BC9F63-F753-4040-B076-FECF215281B5}"/>
    <cellStyle name="Akzent5 2 2" xfId="3343" xr:uid="{9E30B95D-3859-47CB-AEFF-F30A92BD8726}"/>
    <cellStyle name="Akzent5 2 3" xfId="3745" xr:uid="{4C82DF13-5AC5-47B2-A00A-AB58624B2B1D}"/>
    <cellStyle name="Akzent5 3" xfId="1450" xr:uid="{D9524788-6568-4F4F-8D64-7788F07579BA}"/>
    <cellStyle name="Akzent5 3 2" xfId="1451" xr:uid="{D6CC0012-A398-46F5-A2AD-E360615CBE45}"/>
    <cellStyle name="Akzent5 4" xfId="1452" xr:uid="{2052CF78-E72E-445C-9926-427628F99E68}"/>
    <cellStyle name="Akzent5 5" xfId="3632" xr:uid="{764F83AE-71BA-4CA0-880F-CCF0B2F67663}"/>
    <cellStyle name="Akzent6 2" xfId="1453" xr:uid="{82EE3DEE-170F-4F2F-938C-A2867EEF3603}"/>
    <cellStyle name="Akzent6 2 2" xfId="3344" xr:uid="{29C8C13C-8AA7-48CA-A526-F173763AC329}"/>
    <cellStyle name="Akzent6 2 3" xfId="3746" xr:uid="{B1892B97-E6D2-42DE-957F-AF7750FB7B0C}"/>
    <cellStyle name="Akzent6 3" xfId="1454" xr:uid="{8404595C-95C3-4B34-8280-21BDCD1C82B7}"/>
    <cellStyle name="Akzent6 3 2" xfId="1455" xr:uid="{1D0F7198-5E66-4DDD-9A8F-FACE3E6294F4}"/>
    <cellStyle name="Akzent6 4" xfId="1456" xr:uid="{AA3B71AE-539B-44E6-9BD1-F490ACDD0F69}"/>
    <cellStyle name="Akzent6 5" xfId="3636" xr:uid="{D69D8F88-4E7A-4DF7-8E0C-BF58C2E6CCE0}"/>
    <cellStyle name="Ausgabe 2" xfId="1457" xr:uid="{DEFC50B3-B028-4610-9912-4248A17E87E8}"/>
    <cellStyle name="Ausgabe 2 2" xfId="3345" xr:uid="{951DB33F-16F5-44D9-99F7-E5EE00533312}"/>
    <cellStyle name="Ausgabe 2 3" xfId="3747" xr:uid="{5C719492-4CDD-4345-9FEF-6CF4EE6B3908}"/>
    <cellStyle name="Ausgabe 3" xfId="1458" xr:uid="{0B877D3A-0BBF-4250-883C-9DEF51E8441D}"/>
    <cellStyle name="Ausgabe 3 2" xfId="1459" xr:uid="{5A541BB2-A8EA-4D4F-9CB4-9B4BA50E5C36}"/>
    <cellStyle name="Ausgabe 4" xfId="1460" xr:uid="{E2EB19C0-70E8-4352-B6FE-7CC4FE7B4072}"/>
    <cellStyle name="Ausgabe 5" xfId="3609" xr:uid="{2F840D59-B8D4-4F36-9EB5-6E8D37034A33}"/>
    <cellStyle name="Avertissement" xfId="1461" xr:uid="{B2A2E8B4-FC64-4A79-870C-16563801254A}"/>
    <cellStyle name="Bad" xfId="1944" xr:uid="{A7F58E22-1263-4D50-8612-454D64A4CF68}"/>
    <cellStyle name="Bad 2" xfId="1462" xr:uid="{8A3E318D-86ED-4446-A1ED-F4D7B9B46742}"/>
    <cellStyle name="Bad 2 2" xfId="1463" xr:uid="{FEA9AFD0-CA85-46A2-BE8E-C3D22218886D}"/>
    <cellStyle name="Bad 2 3" xfId="1464" xr:uid="{CD5E72D2-3AC2-4ED3-8A7F-84AD7E0DFC2F}"/>
    <cellStyle name="Bad_Top,Bot 작업2" xfId="1465" xr:uid="{E2D55257-8E81-4112-8100-E619FE5BCC6D}"/>
    <cellStyle name="Berechnung 2" xfId="1466" xr:uid="{968FE4BA-802F-4FFB-B339-1FE523431B82}"/>
    <cellStyle name="Berechnung 2 2" xfId="3346" xr:uid="{9BD7EE49-5823-4E09-A3C1-CA1578A2BBE3}"/>
    <cellStyle name="Berechnung 2 3" xfId="3748" xr:uid="{8BE07A57-2CAE-4BEE-893C-88DEB91B2D4E}"/>
    <cellStyle name="Berechnung 3" xfId="1467" xr:uid="{EFF667C8-A467-41E9-8309-5AC2102CF078}"/>
    <cellStyle name="Berechnung 3 2" xfId="1468" xr:uid="{2F5D6F6F-1360-4364-B858-E06BDB61D845}"/>
    <cellStyle name="Berechnung 4" xfId="1469" xr:uid="{DB2DB931-038D-4AEF-A529-3782132F2B89}"/>
    <cellStyle name="Berechnung 5" xfId="3610" xr:uid="{86DD939A-32F5-4CCD-9B06-A4DBA2F05B90}"/>
    <cellStyle name="Calcul" xfId="1470" xr:uid="{11012463-D890-4733-8FBF-393B689DDBCE}"/>
    <cellStyle name="Calculation" xfId="1920" xr:uid="{A5A8B66C-0AE4-4A48-9C04-305F155E2B02}"/>
    <cellStyle name="Calculation 2" xfId="1471" xr:uid="{A04AA66E-6871-4875-AA2C-40E1D9998CD6}"/>
    <cellStyle name="Calculation 2 2" xfId="1472" xr:uid="{97643F73-5D14-4FD3-B14B-CE42C5834C2B}"/>
    <cellStyle name="Calculation 3" xfId="1473" xr:uid="{D11C7FB4-93F8-44EA-8450-2EA682621A53}"/>
    <cellStyle name="Calculation_Bonanza prototype 작업사양서 rev2-1" xfId="1474" xr:uid="{522E8555-031C-41B4-A5C5-1D3BC997C33D}"/>
    <cellStyle name="Cellule liée" xfId="1475" xr:uid="{E5C7D708-6A39-423A-8E97-83508F428A53}"/>
    <cellStyle name="Check Cell" xfId="1965" xr:uid="{C8F9ACCF-5FEF-4E6E-8111-8759EB513518}"/>
    <cellStyle name="Check Cell 2" xfId="1476" xr:uid="{E3FDF980-224C-4935-86C8-0334E3028218}"/>
    <cellStyle name="Check Cell 2 2" xfId="1477" xr:uid="{1BD8AC48-54BA-45CB-9A4A-2D0BC77A34C5}"/>
    <cellStyle name="Check Cell 2 3" xfId="1478" xr:uid="{8180D4A2-1142-4095-B5DB-4E332B6F8BCC}"/>
    <cellStyle name="Check Cell_Bonanza prototype 작업사양서 rev2-1" xfId="1479" xr:uid="{F866939F-1986-49EB-B2D3-032EEE516BA6}"/>
    <cellStyle name="Commentaire" xfId="1480" xr:uid="{2AC307DA-FD08-43B5-807E-D2E1753E8093}"/>
    <cellStyle name="Commentaire 2" xfId="1481" xr:uid="{A919AA70-E9FD-4FC2-B10C-33A81A010494}"/>
    <cellStyle name="Commentaire 2 2" xfId="1482" xr:uid="{E817B21F-B193-468A-B935-76112D80E353}"/>
    <cellStyle name="Commentaire_Bonanza prototype 작업사양서 rev2-1" xfId="1483" xr:uid="{89E9CE94-4428-48BA-9E05-C8BE1FA7F102}"/>
    <cellStyle name="Currency [0] 2" xfId="1484" xr:uid="{089C4367-C688-4304-8929-BEC1EA56ADBD}"/>
    <cellStyle name="Dezimal [0] 2" xfId="1485" xr:uid="{F4F27FB9-D51D-4868-9A38-236F3C8B3881}"/>
    <cellStyle name="Dezimal [0] 2 2" xfId="1486" xr:uid="{AA31A950-8438-4EDD-B76B-5C1DCB3CAC24}"/>
    <cellStyle name="Eingabe 2" xfId="1487" xr:uid="{AF61BA47-91FF-4DBA-898C-82F54AD25932}"/>
    <cellStyle name="Eingabe 2 2" xfId="3347" xr:uid="{A7DFF553-8C75-467E-B4CD-2D6EF4847672}"/>
    <cellStyle name="Eingabe 2 3" xfId="3749" xr:uid="{34253F08-AC5E-44C7-BE16-91B3D4135228}"/>
    <cellStyle name="Eingabe 3" xfId="1488" xr:uid="{01DDDB9F-C56B-4BD9-B7F9-3D89F5B6F876}"/>
    <cellStyle name="Eingabe 3 2" xfId="1489" xr:uid="{2DB7AA62-EA8A-4D81-88A9-C0F4706E5F27}"/>
    <cellStyle name="Eingabe 4" xfId="1490" xr:uid="{A71AEDED-ED25-435B-8B2B-08DB4CA34878}"/>
    <cellStyle name="Eingabe 5" xfId="3608" xr:uid="{5973C026-59B9-4026-BA37-FB370B6C3EA3}"/>
    <cellStyle name="Entrée" xfId="1491" xr:uid="{83ABC43D-1929-46F1-8CA2-14658BCAD61D}"/>
    <cellStyle name="Ergebnis 2" xfId="1492" xr:uid="{C6F60537-5E0F-4233-BFFE-362BBDBF7F97}"/>
    <cellStyle name="Ergebnis 2 2" xfId="3348" xr:uid="{94925E73-4109-4A51-8849-433163EBAFF9}"/>
    <cellStyle name="Ergebnis 2 3" xfId="3750" xr:uid="{59F8A441-EC0B-4E75-BE6C-1141A5361D75}"/>
    <cellStyle name="Ergebnis 3" xfId="1493" xr:uid="{5A6E4653-07B8-4E0D-A580-07DA0309C15B}"/>
    <cellStyle name="Ergebnis 3 2" xfId="1494" xr:uid="{2631173B-FA81-4249-9BCC-69B79FF99DB1}"/>
    <cellStyle name="Ergebnis 4" xfId="1495" xr:uid="{F6BC4995-7929-436D-82FD-B3F5EB8FDC26}"/>
    <cellStyle name="Ergebnis 5" xfId="3615" xr:uid="{885FC125-C9E7-43C7-886A-16D26698C822}"/>
    <cellStyle name="Erklärender Text 2" xfId="1496" xr:uid="{AE36F389-58FE-49B3-9AB3-6667E4A3A308}"/>
    <cellStyle name="Erklärender Text 2 2" xfId="3349" xr:uid="{DE2B75B0-D4C5-4E1D-9371-0DF3DF5C6B41}"/>
    <cellStyle name="Erklärender Text 2 3" xfId="3751" xr:uid="{099E01CB-3F32-4536-BCB5-FDBAB87215E4}"/>
    <cellStyle name="Erklärender Text 3" xfId="1497" xr:uid="{E4340662-571E-4FC9-8DF7-E95A000BE88E}"/>
    <cellStyle name="Erklärender Text 3 2" xfId="1498" xr:uid="{4FA07A0B-6E69-430B-B7A8-12EDAC2CE690}"/>
    <cellStyle name="Erklärender Text 4" xfId="1499" xr:uid="{22BCBB5F-C1E8-4B12-B28F-C230E8F51A5E}"/>
    <cellStyle name="Erklärender Text 5" xfId="3614" xr:uid="{27FEAB92-6DC4-4B7F-9501-CBE86DC8C9A3}"/>
    <cellStyle name="Explanatory Text" xfId="1960" xr:uid="{772471B7-4941-4D8F-8CEA-6AD9C40A0D16}"/>
    <cellStyle name="Explanatory Text 2" xfId="1500" xr:uid="{73D10AD9-E1E1-463E-974F-295A6D9019EE}"/>
    <cellStyle name="Explanatory Text 2 2" xfId="1501" xr:uid="{DEE581EB-E031-42AB-A3A8-005DC51314D4}"/>
    <cellStyle name="Explanatory Text 2 3" xfId="1502" xr:uid="{E8004097-E384-479F-BA00-FC7642348A36}"/>
    <cellStyle name="Explanatory Text_Top,Bot 작업2" xfId="1503" xr:uid="{BD87E742-55C7-431E-AA55-E8AFF29B082C}"/>
    <cellStyle name="Good" xfId="2188" xr:uid="{68599D2E-DCA3-4E11-A70C-438D3D49F858}"/>
    <cellStyle name="Good 2" xfId="1504" xr:uid="{514A92CE-59DB-4300-93D9-51ED3952F391}"/>
    <cellStyle name="Good 2 2" xfId="1505" xr:uid="{90E46CB6-A910-49C3-AF83-439AE8B26CE1}"/>
    <cellStyle name="Good 2 3" xfId="1506" xr:uid="{50A344B5-6B46-4F7A-AFC4-8A8EB45EF918}"/>
    <cellStyle name="Good_Top,Bot 작업2" xfId="1507" xr:uid="{36CD676E-81D8-4C32-8C66-945BF7EBBD6E}"/>
    <cellStyle name="Gut 2" xfId="1508" xr:uid="{8BD80FBD-4C74-4823-B223-C0FFF2C33B89}"/>
    <cellStyle name="Gut 2 2" xfId="3350" xr:uid="{B2E0B7CD-6DBE-46E6-A9D5-22C8C819969B}"/>
    <cellStyle name="Gut 2 3" xfId="3752" xr:uid="{322810F0-95B6-4A60-9C74-BFD35C74082A}"/>
    <cellStyle name="Gut 3" xfId="1509" xr:uid="{B1DB2596-282B-4125-8132-89B9EE9A96C5}"/>
    <cellStyle name="Gut 3 2" xfId="1510" xr:uid="{0EFCBF8E-71CF-4605-830F-C56B47ACC933}"/>
    <cellStyle name="Gut 4" xfId="1511" xr:uid="{32CF5B38-FC35-4D89-934E-6C3593EC1C99}"/>
    <cellStyle name="Gut 5" xfId="3605" xr:uid="{2ECC507D-EA24-4D30-A39D-6EDC59CE5594}"/>
    <cellStyle name="Heading 1" xfId="2164" xr:uid="{1A87C9B3-A2C2-498D-A7ED-C8B270AABACD}"/>
    <cellStyle name="Heading 1 2" xfId="1512" xr:uid="{228B11C7-FE4D-4A2E-A8AC-17542FB4F98F}"/>
    <cellStyle name="Heading 1 2 2" xfId="1513" xr:uid="{787EE39C-2946-40DB-A04F-9C6A2BC171BE}"/>
    <cellStyle name="Heading 1 3" xfId="1514" xr:uid="{02E5E57C-F9ED-4895-A640-882CED65ABE8}"/>
    <cellStyle name="Heading 1_CARRERA PLUS 본 작업 사양서 rev4" xfId="1515" xr:uid="{86A4223B-9D12-482A-8F54-767BDB35DBF4}"/>
    <cellStyle name="Heading 2" xfId="2169" xr:uid="{6BF888BB-B3AD-455E-8E1A-494CC5F2B05A}"/>
    <cellStyle name="Heading 2 2" xfId="1516" xr:uid="{90CB0BEA-CDEA-45E0-97DB-F70FDF38A5B1}"/>
    <cellStyle name="Heading 2 2 2" xfId="1517" xr:uid="{71B38D6B-7171-46AE-81CD-30B9CFA65E41}"/>
    <cellStyle name="Heading 2 3" xfId="1518" xr:uid="{9B968713-643B-4458-90F0-EB9DF7CCAB36}"/>
    <cellStyle name="Heading 2_Bonanza prototype 작업사양서 rev2-1" xfId="1519" xr:uid="{E60DF4C1-7DE3-498C-B515-84AF9EE04354}"/>
    <cellStyle name="Heading 3" xfId="2174" xr:uid="{DF52E347-71C9-4BFF-94DF-70CF875F19D8}"/>
    <cellStyle name="Heading 3 2" xfId="1520" xr:uid="{12CB604D-4597-473F-87BA-1BFD5C854B59}"/>
    <cellStyle name="Heading 3 2 2" xfId="1521" xr:uid="{119B64ED-A2E1-4732-8A3E-E45BBE3A1E01}"/>
    <cellStyle name="Heading 3 3" xfId="1522" xr:uid="{189A9495-D4AF-4671-BE60-B60DABB5A093}"/>
    <cellStyle name="Heading 3_CARRERA PLUS 본 작업 사양서 rev4" xfId="1523" xr:uid="{55E93CD8-FBD4-43F0-B814-172B055973AC}"/>
    <cellStyle name="Heading 4" xfId="2179" xr:uid="{E05F8895-892E-4EFA-B355-222A9C2A6DCD}"/>
    <cellStyle name="Heading 4 2" xfId="1524" xr:uid="{86267513-2906-4E5B-B421-49AB72D343F7}"/>
    <cellStyle name="Heading 4 2 2" xfId="1525" xr:uid="{A920747D-FDF6-4ACD-83B5-C4BD03CAD631}"/>
    <cellStyle name="Heading 4 3" xfId="1526" xr:uid="{033FC3D9-8468-4148-B7EE-175281102045}"/>
    <cellStyle name="Heading 4_CARRERA PLUS 본 작업 사양서 rev4" xfId="1527" xr:uid="{E0958FC3-C0D0-4414-B209-B7FFBC74D51C}"/>
    <cellStyle name="Hinweis" xfId="1528" xr:uid="{D4DC8286-6BB7-42D5-B120-BA329DF6E1E5}"/>
    <cellStyle name="Hinweis 2" xfId="1529" xr:uid="{55EA9AED-1078-4B79-B135-FE2FEF5DE809}"/>
    <cellStyle name="Hinweis 2 2" xfId="1530" xr:uid="{5075D7C5-1D33-4717-9DA8-D2A55C189C5C}"/>
    <cellStyle name="Hinweis 3" xfId="1531" xr:uid="{B0D842A9-1D40-4CDC-A967-BDC68202EDB0}"/>
    <cellStyle name="Hinweis 4" xfId="1532" xr:uid="{0181917C-A479-4653-9A2B-53F5BAC44DCB}"/>
    <cellStyle name="Hinweis_Bonanza prototype 작업사양서 rev2-1" xfId="1533" xr:uid="{5E519E51-685B-4902-A760-1214E4393572}"/>
    <cellStyle name="Input" xfId="2158" xr:uid="{36BA0B97-05C9-464F-8221-678CF3DEF854}"/>
    <cellStyle name="Input 2" xfId="1534" xr:uid="{0215009F-4BFF-4ED1-B02F-10D9AE099D2A}"/>
    <cellStyle name="Input 2 2" xfId="1535" xr:uid="{838BD6B4-C8DE-43A7-830F-89C6E0323053}"/>
    <cellStyle name="Input 2 3" xfId="1536" xr:uid="{F9FD2F29-0337-43C7-9716-9A1ADC718714}"/>
    <cellStyle name="Input_Bonanza prototype 작업사양서 rev2-1" xfId="1537" xr:uid="{67E58A57-1F27-4CE3-B6AC-2BAED552D47D}"/>
    <cellStyle name="Insatisfaisant" xfId="1538" xr:uid="{F90E035B-54DB-4B92-8FBA-CB13F2E767E7}"/>
    <cellStyle name="Linked Cell" xfId="2148" xr:uid="{F4001020-CB1D-449D-AFF9-976A43AC37AB}"/>
    <cellStyle name="Linked Cell 2" xfId="1539" xr:uid="{105C23F1-874A-4240-AB1D-1DE1DBD58AD2}"/>
    <cellStyle name="Linked Cell 2 2" xfId="1540" xr:uid="{158BFD39-2A04-4764-807D-2DC136BD2355}"/>
    <cellStyle name="Linked Cell 2 3" xfId="1541" xr:uid="{0BA61CF0-1D55-4C8E-91AC-F517C6839C1C}"/>
    <cellStyle name="Linked Cell_Bonanza prototype 작업사양서 rev2-1" xfId="1542" xr:uid="{9FEC014F-A9D8-4ED4-8A43-6781BDEF5098}"/>
    <cellStyle name="Milliers 2" xfId="3753" xr:uid="{F2B84A2A-04EF-49BD-A537-DC66A28BD447}"/>
    <cellStyle name="Neutral 2" xfId="1543" xr:uid="{C23F4BB3-DAC8-41BF-B27F-7485EA76BF4E}"/>
    <cellStyle name="Neutral 2 2" xfId="3351" xr:uid="{EA35BE5B-5B2F-44A0-8C48-5C348B94A98A}"/>
    <cellStyle name="Neutral 2 3" xfId="3754" xr:uid="{EEFF79F6-0ED6-417A-8DA1-19B5F9F3444B}"/>
    <cellStyle name="Neutral 3" xfId="1544" xr:uid="{4B079E3C-84E7-421E-A1A9-37091A1785AF}"/>
    <cellStyle name="Neutral 3 2" xfId="1545" xr:uid="{4D47EE3A-DFC4-4517-B88F-C022787ED55A}"/>
    <cellStyle name="Neutral 4" xfId="1546" xr:uid="{60666C57-DA25-4025-AE59-58CA751F5B80}"/>
    <cellStyle name="Neutral 5" xfId="3607" xr:uid="{2919A5CF-A868-494E-98AD-AEDBFF8F6FBD}"/>
    <cellStyle name="Neutre" xfId="1547" xr:uid="{76A1F9CF-A090-4532-B57C-2E1374168B71}"/>
    <cellStyle name="Normal 2" xfId="1548" xr:uid="{CE62DA80-4A5D-4ED4-A605-8F86BFDD116F}"/>
    <cellStyle name="Normal 2 2" xfId="1549" xr:uid="{2607C58F-7657-4676-A42B-EBAF0DC140F0}"/>
    <cellStyle name="Normal 2 3" xfId="1550" xr:uid="{B7EA7910-838B-4EC8-81A7-8E3A46CCF594}"/>
    <cellStyle name="Normal 2 4" xfId="3755" xr:uid="{F16072E1-0E0D-4B9D-B63D-D01FD4316D2B}"/>
    <cellStyle name="Normal 3" xfId="1551" xr:uid="{6C745E19-8742-43D3-AEA3-5E822640F318}"/>
    <cellStyle name="Normal 3 2" xfId="1552" xr:uid="{1D334F2B-C6EB-45A9-A8F4-8374D1D06331}"/>
    <cellStyle name="Normal 3 2 2" xfId="3756" xr:uid="{559B986A-1037-4B35-B56D-F558BDEB5BB3}"/>
    <cellStyle name="Normal 3 3" xfId="1553" xr:uid="{C1CFD999-E5B6-4543-AF11-59441D77E728}"/>
    <cellStyle name="Normal 3 4" xfId="3757" xr:uid="{09535A64-334C-4929-9969-55FA90B8ACC5}"/>
    <cellStyle name="Note" xfId="1950" xr:uid="{749C49C3-570E-4518-9D1E-255F9DD30082}"/>
    <cellStyle name="Note 2" xfId="1554" xr:uid="{AC2ACFBE-4A14-4DC5-A736-E03ECE29D569}"/>
    <cellStyle name="Note 2 2" xfId="1555" xr:uid="{95C2F158-809D-4CAA-AFC3-51AB3797E88D}"/>
    <cellStyle name="Note 3" xfId="1556" xr:uid="{35B3D189-FCBE-4BB8-9BC4-F9067920A5A6}"/>
    <cellStyle name="Note 4" xfId="1557" xr:uid="{5B54012F-795D-4016-B4E2-C47A0362938E}"/>
    <cellStyle name="Note_Bonanza prototype 작업사양서 rev2-1" xfId="1558" xr:uid="{AEA5125A-DDA3-4BD1-B891-25937D8AA555}"/>
    <cellStyle name="Notiz 10" xfId="1560" xr:uid="{554477B5-146A-43C8-81D6-82823C0C2F32}"/>
    <cellStyle name="Notiz 11" xfId="1561" xr:uid="{C2B10C33-B176-4EA6-98DE-4893017E067C}"/>
    <cellStyle name="Notiz 12" xfId="1562" xr:uid="{A5568072-D05C-4454-B7BB-75DAB1780B72}"/>
    <cellStyle name="Notiz 13" xfId="1563" xr:uid="{9F6D6A8E-0710-46B2-A7A8-87464424C213}"/>
    <cellStyle name="Notiz 14" xfId="1564" xr:uid="{5D7103AF-210B-4582-8049-03AAAFB6C884}"/>
    <cellStyle name="Notiz 15" xfId="1565" xr:uid="{7C0E0A77-213A-4C5D-B43E-3563189EEFA9}"/>
    <cellStyle name="Notiz 16" xfId="1566" xr:uid="{5499A15F-850C-42C4-B07E-E1F441ADE0B1}"/>
    <cellStyle name="Notiz 17" xfId="1567" xr:uid="{8C04954D-6C32-4B4A-B047-6DF65E485078}"/>
    <cellStyle name="Notiz 18" xfId="1568" xr:uid="{9BBEB6DE-57EA-4FBB-AEF2-C5E19C7B7E32}"/>
    <cellStyle name="Notiz 19" xfId="1569" xr:uid="{5F5621D5-90CD-4B6D-8CDE-F5859DB356CE}"/>
    <cellStyle name="Notiz 2" xfId="1570" xr:uid="{D738A956-60A6-402C-BD39-5D167BF8A4F5}"/>
    <cellStyle name="Notiz 2 10" xfId="1571" xr:uid="{9B1AB94D-AF17-41F1-B5AF-9AD766BB0B03}"/>
    <cellStyle name="Notiz 2 11" xfId="3352" xr:uid="{9ADB5FD0-7DF5-4A41-A075-B7B4B7E5B516}"/>
    <cellStyle name="Notiz 2 2" xfId="1572" xr:uid="{6A5DD8CA-4B0F-4F4F-8EBB-889B2BDE37CB}"/>
    <cellStyle name="Notiz 2 2 2" xfId="1573" xr:uid="{E8F6849A-42CE-49FB-BF31-CC2A42447FBE}"/>
    <cellStyle name="Notiz 2 2 2 2" xfId="1574" xr:uid="{C083CFE1-1FC2-4037-BC1F-D1689B9365DF}"/>
    <cellStyle name="Notiz 2 2 2 2 2" xfId="1575" xr:uid="{C90D5EA4-CD50-48AA-9071-0F04940B660A}"/>
    <cellStyle name="Notiz 2 2 2 2 3" xfId="1576" xr:uid="{AFC3CD95-DB88-4008-B702-68697EFDE5F1}"/>
    <cellStyle name="Notiz 2 2 2 2 4" xfId="3575" xr:uid="{A83C431A-EBA5-46F4-B727-4982D5081007}"/>
    <cellStyle name="Notiz 2 2 2 3" xfId="1577" xr:uid="{404EBD06-D9FD-4C30-8169-4D2C52F83EBB}"/>
    <cellStyle name="Notiz 2 2 2 3 2" xfId="1578" xr:uid="{B2139C49-E247-47DB-BC2D-35B70B34EBE2}"/>
    <cellStyle name="Notiz 2 2 2 3 3" xfId="1579" xr:uid="{1F5D8904-5BE8-4B97-A6D6-0AF7100F8A41}"/>
    <cellStyle name="Notiz 2 2 2 3 4" xfId="3474" xr:uid="{DC5A06E5-1596-42A7-9D43-6AEF7E4F4565}"/>
    <cellStyle name="Notiz 2 2 2 4" xfId="1580" xr:uid="{E10D1F9C-C8E2-4F92-B3C8-EE1A021110A6}"/>
    <cellStyle name="Notiz 2 2 2 5" xfId="1581" xr:uid="{93ABAC99-8C2D-4CD7-B92A-0D4C3415C6F6}"/>
    <cellStyle name="Notiz 2 2 2 6" xfId="3354" xr:uid="{BA3492C3-F834-4601-8878-3BDC75F18BEE}"/>
    <cellStyle name="Notiz 2 2 2_AJ001456 SPREADER BARS 30cm 본작업사양서 rev5(2014.11.06)--작업중" xfId="1582" xr:uid="{29031F60-B359-4426-B3BA-DB2B4C69B3C1}"/>
    <cellStyle name="Notiz 2 2 3" xfId="3353" xr:uid="{342C5836-2E93-4BF3-BD6D-44B906A180A5}"/>
    <cellStyle name="Notiz 2 2_AJ001456 SPREADER BARS 30cm 본작업사양서 rev5(2014.11.06)--작업중" xfId="1583" xr:uid="{3CCF3FAD-793A-4624-B301-C6525EEDCEBA}"/>
    <cellStyle name="Notiz 2 3" xfId="1584" xr:uid="{AE47CA6E-8E74-4809-B3BF-44D06C5308A2}"/>
    <cellStyle name="Notiz 2 3 2" xfId="3355" xr:uid="{68F2E14A-4EE4-4DAA-A381-4077F7AEF3E7}"/>
    <cellStyle name="Notiz 2 4" xfId="1585" xr:uid="{381B6D77-2648-4CDB-9D75-96DDAFE5C13D}"/>
    <cellStyle name="Notiz 2 4 2" xfId="3356" xr:uid="{F58B828F-9FE7-45D6-9F4C-D554593E2C10}"/>
    <cellStyle name="Notiz 2 5" xfId="1586" xr:uid="{AD97244B-94ED-4FC4-82A6-0D29550D976F}"/>
    <cellStyle name="Notiz 2 5 2" xfId="3357" xr:uid="{3E88E9E7-65B9-4442-A0A1-47AE867F0425}"/>
    <cellStyle name="Notiz 2 6" xfId="1587" xr:uid="{A7033942-8F3C-46FE-A847-8CDB74270A60}"/>
    <cellStyle name="Notiz 2 6 2" xfId="1588" xr:uid="{D0341DD6-6E00-40B3-91E6-EE00156CF68E}"/>
    <cellStyle name="Notiz 2 6 2 2" xfId="1589" xr:uid="{4EB45D22-7D05-4BE9-BA0A-4BA19419C56A}"/>
    <cellStyle name="Notiz 2 6 2 3" xfId="1590" xr:uid="{3D192927-7E1E-418C-967F-E862B124A306}"/>
    <cellStyle name="Notiz 2 6 2 4" xfId="3576" xr:uid="{ACD4FC78-3182-4E95-89FC-4B98D729281C}"/>
    <cellStyle name="Notiz 2 6 3" xfId="1591" xr:uid="{8C604427-3011-4350-B707-51D2E51B8BB2}"/>
    <cellStyle name="Notiz 2 6 3 2" xfId="1592" xr:uid="{2625BFAE-73D2-46BD-8463-5410BCA51126}"/>
    <cellStyle name="Notiz 2 6 3 3" xfId="1593" xr:uid="{B19A64F6-706F-4924-9ACD-D1E600D684A3}"/>
    <cellStyle name="Notiz 2 6 3 4" xfId="3475" xr:uid="{775E9EEC-21C6-4661-9193-477EDD0660D4}"/>
    <cellStyle name="Notiz 2 6 4" xfId="1594" xr:uid="{D87F55A2-0116-40E8-A363-FA4333CA65D9}"/>
    <cellStyle name="Notiz 2 6 5" xfId="1595" xr:uid="{0F3BAD83-49D9-4CFC-914A-A688FEA4551E}"/>
    <cellStyle name="Notiz 2 6 6" xfId="3358" xr:uid="{F5AAEE57-EA0C-4567-90EE-46441FF7AB44}"/>
    <cellStyle name="Notiz 2 6_AJ001456 SPREADER BARS 30cm 본작업사양서 rev5(2014.11.06)--작업중" xfId="1596" xr:uid="{FF07E14D-E82D-49C8-B7C5-C142C86B2409}"/>
    <cellStyle name="Notiz 2 7" xfId="1597" xr:uid="{9042A2D0-EDCE-450F-9995-D4532DEFD4F4}"/>
    <cellStyle name="Notiz 2 7 2" xfId="1598" xr:uid="{597135A4-73F2-4798-A0BB-00D9E29319A4}"/>
    <cellStyle name="Notiz 2 7 3" xfId="1599" xr:uid="{946430B0-4298-46DD-8B22-E561071C1BEC}"/>
    <cellStyle name="Notiz 2 7 4" xfId="1600" xr:uid="{9694922D-4278-4E70-8F5A-A24E6EA7B971}"/>
    <cellStyle name="Notiz 2 7 5" xfId="3574" xr:uid="{98435A8F-3B8A-46F0-90F7-A09988E597E0}"/>
    <cellStyle name="Notiz 2 7_Bonanza prototype 작업사양서 rev2-1" xfId="1601" xr:uid="{E0E3F934-A0C5-4845-A166-3036251BF056}"/>
    <cellStyle name="Notiz 2 8" xfId="1602" xr:uid="{43B061FF-20E0-43FA-ADDD-C8516CD7C38D}"/>
    <cellStyle name="Notiz 2 8 2" xfId="1603" xr:uid="{04903DCA-25FA-4F8B-AE92-5753AF7153F3}"/>
    <cellStyle name="Notiz 2 8 3" xfId="1604" xr:uid="{203E1355-157D-4188-8901-4E760D73500B}"/>
    <cellStyle name="Notiz 2 8 4" xfId="3473" xr:uid="{7C2BFF04-A528-4E5E-A0FA-85A9500AE59B}"/>
    <cellStyle name="Notiz 2 9" xfId="1605" xr:uid="{AE6BA6B9-78E3-48CE-AAFD-63AE99A46B4A}"/>
    <cellStyle name="Notiz 2 9 2" xfId="1606" xr:uid="{BE303115-409E-41AB-BC49-83C0374D9E57}"/>
    <cellStyle name="Notiz 2_AJ001456 SPREADER BARS 30cm 본작업사양서 rev5(2014.11.06)--작업중" xfId="1607" xr:uid="{A600121A-90D9-45E7-B802-DA503809EBE3}"/>
    <cellStyle name="Notiz 20" xfId="1608" xr:uid="{9BE69A63-2AAC-4FAC-BEE9-25ECCC749347}"/>
    <cellStyle name="Notiz 21" xfId="1609" xr:uid="{E228DC0E-86F5-463A-8681-FBB4FC66A3C4}"/>
    <cellStyle name="Notiz 22" xfId="1559" xr:uid="{97D6AC0F-ECDF-45C2-9F7C-7E7A33830FAF}"/>
    <cellStyle name="Notiz 3" xfId="1610" xr:uid="{EEF04CDC-8DD2-418C-BD97-1F16264F8131}"/>
    <cellStyle name="Notiz 3 2" xfId="3359" xr:uid="{A3FEA192-7955-4951-A9E0-32C0D7641652}"/>
    <cellStyle name="Notiz 4" xfId="1611" xr:uid="{4427EC47-BAD8-493C-8625-BC83A12B5AE0}"/>
    <cellStyle name="Notiz 4 2" xfId="1612" xr:uid="{05088DB4-F095-485F-95C8-D017C97349D8}"/>
    <cellStyle name="Notiz 4 2 2" xfId="1613" xr:uid="{851D970E-8AC3-4FCA-97B3-E42266B1F36D}"/>
    <cellStyle name="Notiz 4 2 3" xfId="1614" xr:uid="{8E959F3A-D69A-46E7-A850-2DF76BAC0AB6}"/>
    <cellStyle name="Notiz 4 2 4" xfId="3577" xr:uid="{0C92540D-DA5B-45AE-BFBC-517761D1A886}"/>
    <cellStyle name="Notiz 4 3" xfId="1615" xr:uid="{C0B28B2B-DB45-4190-944D-00F5EB348997}"/>
    <cellStyle name="Notiz 4 3 2" xfId="1616" xr:uid="{B7A28998-9396-46F0-8CF9-21F8F323DB0D}"/>
    <cellStyle name="Notiz 4 3 3" xfId="1617" xr:uid="{45ADFE98-C59B-4327-9875-8A206911C055}"/>
    <cellStyle name="Notiz 4 3 4" xfId="3476" xr:uid="{919E60E1-50AB-49F7-BB12-BDC63E3251D9}"/>
    <cellStyle name="Notiz 4 4" xfId="1618" xr:uid="{E7B55997-61E7-4EC2-B22A-917A9C47687F}"/>
    <cellStyle name="Notiz 4 5" xfId="1619" xr:uid="{4B45D118-82AD-4C54-9F81-9DE9D4092544}"/>
    <cellStyle name="Notiz 4 6" xfId="3360" xr:uid="{2338C7A5-67DB-49DE-AD83-78A2113A36D8}"/>
    <cellStyle name="Notiz 4_AJ001456 SPREADER BARS 30cm 본작업사양서 rev5(2014.11.06)--작업중" xfId="1620" xr:uid="{A3F53E2B-F4F8-439C-92CC-40BE3B89F7EA}"/>
    <cellStyle name="Notiz 5" xfId="1621" xr:uid="{7B2A665E-50F6-4E70-A49B-E8E99151E2F4}"/>
    <cellStyle name="Notiz 5 2" xfId="1622" xr:uid="{00346585-7C4A-4132-9483-EAA23C55C05F}"/>
    <cellStyle name="Notiz 5 2 2" xfId="1623" xr:uid="{ABBB5024-9C78-410A-90CA-C0FD9D674282}"/>
    <cellStyle name="Notiz 5 2 3" xfId="1624" xr:uid="{CF80F8EF-A236-47D0-9DFC-B8D532ACA1DC}"/>
    <cellStyle name="Notiz 5 2 4" xfId="3578" xr:uid="{FFEDE77E-BCBD-4DB1-936D-26BF336F874F}"/>
    <cellStyle name="Notiz 5 3" xfId="1625" xr:uid="{4B322DD4-2C5A-41E4-96B0-FA7C87D27E3E}"/>
    <cellStyle name="Notiz 5 3 2" xfId="1626" xr:uid="{0B51A512-66E9-4D79-9D83-8E8CD8E1167D}"/>
    <cellStyle name="Notiz 5 3 3" xfId="1627" xr:uid="{0564B7CE-948B-493D-A182-8121FE27FF8F}"/>
    <cellStyle name="Notiz 5 3 4" xfId="3477" xr:uid="{8D1D7C5C-AE1C-4D89-B626-80F1CF14CF38}"/>
    <cellStyle name="Notiz 5 4" xfId="1628" xr:uid="{C4AF5073-10A8-42E9-800B-11AC1F7F8048}"/>
    <cellStyle name="Notiz 5 5" xfId="3361" xr:uid="{063BAF9B-57D9-4BB5-B427-0E84A7269CCD}"/>
    <cellStyle name="Notiz 5_AJ001456 SPREADER BARS 30cm 본작업사양서 rev5(2014.11.06)--작업중" xfId="1629" xr:uid="{54BDDABE-18BF-4190-AA44-C841F048F350}"/>
    <cellStyle name="Notiz 6" xfId="1630" xr:uid="{62C2BFC5-B597-427C-8C3F-74A7D15D125C}"/>
    <cellStyle name="Notiz 6 2" xfId="1631" xr:uid="{9838223C-BB5E-486A-9A2A-B86CB8F2E2F9}"/>
    <cellStyle name="Notiz 6 2 2" xfId="1632" xr:uid="{16994DA0-6CDE-4201-BD26-F8266F4A6689}"/>
    <cellStyle name="Notiz 6 2 3" xfId="1633" xr:uid="{9BB9AF0A-FE27-4897-AB84-2CF87CA86F1F}"/>
    <cellStyle name="Notiz 6 2 4" xfId="3579" xr:uid="{D0311CB9-39B2-4E3E-8F48-ACA59993202D}"/>
    <cellStyle name="Notiz 6 3" xfId="1634" xr:uid="{3334F60E-B8C9-4DAA-BCAE-BC97BF82C55C}"/>
    <cellStyle name="Notiz 6 3 2" xfId="1635" xr:uid="{A6E62305-C574-4F2E-83C5-8696FF2895E7}"/>
    <cellStyle name="Notiz 6 3 3" xfId="1636" xr:uid="{1E79CF18-ED86-4B02-92E1-DF1F7FB4E50E}"/>
    <cellStyle name="Notiz 6 3 4" xfId="3478" xr:uid="{5021AA09-5804-4EDE-AA04-CA857B63B19E}"/>
    <cellStyle name="Notiz 6 4" xfId="1637" xr:uid="{C69BA3EC-1E77-4D7E-800D-98B009AD9B8E}"/>
    <cellStyle name="Notiz 6 5" xfId="1638" xr:uid="{B0E64668-CF96-468D-8885-9E6F5D56AD46}"/>
    <cellStyle name="Notiz 6 6" xfId="3362" xr:uid="{A0BCBD1C-2AF5-4BC2-A89B-3C09CC2154F6}"/>
    <cellStyle name="Notiz 6_Bolero 5_2016 본작업 사양서 rev18" xfId="3244" xr:uid="{D3B0FFFD-C45F-4823-B704-6718F2A50BDF}"/>
    <cellStyle name="Notiz 7" xfId="1639" xr:uid="{14FDE7E5-63F8-4813-892D-40AD5FE33CB7}"/>
    <cellStyle name="Notiz 8" xfId="1640" xr:uid="{96A3830A-F0D4-4A19-8B79-618A076A2C30}"/>
    <cellStyle name="Notiz 9" xfId="1641" xr:uid="{DA3C5FE2-66FF-4D24-B560-88A8150C268A}"/>
    <cellStyle name="Output" xfId="2200" xr:uid="{37F3EE8D-C2FF-4C64-80E4-752D932481C5}"/>
    <cellStyle name="Output 2" xfId="1642" xr:uid="{19627BA4-E55B-456F-8E62-697C5977F8DE}"/>
    <cellStyle name="Output 2 2" xfId="1643" xr:uid="{B5DCD2C1-FA53-4408-8BE8-B98EE3849565}"/>
    <cellStyle name="Output 3" xfId="1644" xr:uid="{63C90F61-60AF-4703-B21C-948B145B6520}"/>
    <cellStyle name="Output_Bonanza prototype 작업사양서 rev2-1" xfId="1645" xr:uid="{D597ADA7-7D82-45B0-80F4-AEC04B8A33FB}"/>
    <cellStyle name="Prozent 2" xfId="1646" xr:uid="{7BAB2319-F5C6-46BC-A7B2-A669E7079BA0}"/>
    <cellStyle name="Prozent 3" xfId="1647" xr:uid="{3130CD11-DB42-429F-AC43-94BBEA987A32}"/>
    <cellStyle name="Satisfaisant" xfId="1648" xr:uid="{FDF5B27A-88AC-46AF-AE5D-3FDD5FA535DA}"/>
    <cellStyle name="Schlecht 2" xfId="1649" xr:uid="{42C68C81-350B-41EA-BF1A-6FD5F7F005C9}"/>
    <cellStyle name="Schlecht 2 2" xfId="3363" xr:uid="{7FBE1662-BD1C-4985-BBE7-571C44435200}"/>
    <cellStyle name="Schlecht 2 3" xfId="3758" xr:uid="{101F91AD-CD76-44E0-8E75-B60513E77750}"/>
    <cellStyle name="Schlecht 3" xfId="1650" xr:uid="{9B7267E9-D525-4E19-AF70-020BB3766170}"/>
    <cellStyle name="Schlecht 3 2" xfId="1651" xr:uid="{D8DEECDC-1B0D-4822-AAA4-ADC5638916A0}"/>
    <cellStyle name="Schlecht 4" xfId="1652" xr:uid="{5095FB33-4ABA-4A53-891B-2995AF0982AD}"/>
    <cellStyle name="Schlecht 5" xfId="3606" xr:uid="{6AAB3230-EDA5-43F6-9063-C359F2A00E12}"/>
    <cellStyle name="Sortie" xfId="1653" xr:uid="{D14A5411-7641-40A2-A191-75853799BD30}"/>
    <cellStyle name="Standard" xfId="0" builtinId="0"/>
    <cellStyle name="Standard 10" xfId="1654" xr:uid="{03E4199C-101D-4FE6-8098-35C77EE8CB1D}"/>
    <cellStyle name="Standard 10 2" xfId="1655" xr:uid="{FBF2FA91-5240-4963-A39B-ECFBC215F79A}"/>
    <cellStyle name="Standard 10 2 2" xfId="1656" xr:uid="{302E183A-5F7C-4C9E-9787-52B1DCAE1D6F}"/>
    <cellStyle name="Standard 10 2 3" xfId="1657" xr:uid="{262D6CCB-ABCB-47B0-BEA4-B6070186958A}"/>
    <cellStyle name="Standard 10 2 4" xfId="3489" xr:uid="{9B72002A-8C17-47D7-836C-F45498684427}"/>
    <cellStyle name="Standard 10 3" xfId="1658" xr:uid="{8CCB608E-C3E0-4BC5-9BC7-A944A4179316}"/>
    <cellStyle name="Standard 10 3 2" xfId="1659" xr:uid="{0B8D6464-F4C5-4122-A304-505636842997}"/>
    <cellStyle name="Standard 10 3 3" xfId="1660" xr:uid="{75C499B3-B443-44E5-BFAE-88089D7FC467}"/>
    <cellStyle name="Standard 10 3 4" xfId="3388" xr:uid="{ACA330E5-43C4-4D32-98CB-E7C0CC057CBC}"/>
    <cellStyle name="Standard 10 4" xfId="1661" xr:uid="{7CFC12A0-755B-44DA-9E56-5B8AC2B933EA}"/>
    <cellStyle name="Standard 10 5" xfId="3248" xr:uid="{FBDD2D10-775E-4B81-9608-D8F15DA04D57}"/>
    <cellStyle name="Standard 10_ title" xfId="1662" xr:uid="{426C0E8B-A991-4EC1-AE5E-B16A6D04EA75}"/>
    <cellStyle name="Standard 11" xfId="1663" xr:uid="{35189F9D-5396-4DAC-ADF4-00E7790209FF}"/>
    <cellStyle name="Standard 11 2" xfId="1664" xr:uid="{03F46ABA-7BCB-4467-9AA3-B93AEB755EA8}"/>
    <cellStyle name="Standard 11 2 2" xfId="1665" xr:uid="{3C96D8FD-9066-4A5F-B411-B648400854AD}"/>
    <cellStyle name="Standard 11 2 3" xfId="1666" xr:uid="{72341278-84D2-4C38-917A-E0D4AD733E24}"/>
    <cellStyle name="Standard 11 2 4" xfId="3580" xr:uid="{FC6861EC-000D-4CFC-83CB-2429DBC6AF3A}"/>
    <cellStyle name="Standard 11 3" xfId="1667" xr:uid="{CBB27838-61A8-4D3F-9372-536E150C9EF2}"/>
    <cellStyle name="Standard 11 3 2" xfId="1668" xr:uid="{E2A2B7F8-D0D5-4AE3-B381-EDA54FB7D5F9}"/>
    <cellStyle name="Standard 11 3 3" xfId="1669" xr:uid="{180E2AF7-17D2-4A50-8D9C-6401E725DBD3}"/>
    <cellStyle name="Standard 11 3 4" xfId="3479" xr:uid="{FBCA19D5-CE64-41BA-A3EC-704C617341B6}"/>
    <cellStyle name="Standard 11 4" xfId="1670" xr:uid="{F68EBB41-1419-495D-B11A-0730B414253B}"/>
    <cellStyle name="Standard 11 4 2" xfId="1671" xr:uid="{CDD81E3D-B1AA-4D9A-AD85-8F6A967A3F73}"/>
    <cellStyle name="Standard 11 5" xfId="1672" xr:uid="{2A5BA568-9481-4155-B1F6-8A276AB42047}"/>
    <cellStyle name="Standard 11 6" xfId="3364" xr:uid="{B7525D0C-4603-4077-8CF7-5CAAC456625C}"/>
    <cellStyle name="Standard 11_ title" xfId="1673" xr:uid="{E793D092-0079-48F5-8B5D-7AD31516D93C}"/>
    <cellStyle name="Standard 12" xfId="1674" xr:uid="{4189177D-F563-4859-A84E-D56DEED040B3}"/>
    <cellStyle name="Standard 12 2" xfId="1675" xr:uid="{8191511F-23EB-4885-B871-BDDF6F05E8C1}"/>
    <cellStyle name="Standard 12 3" xfId="1676" xr:uid="{C49CC6E1-15D6-4117-8FBD-19E6DCF3E5AD}"/>
    <cellStyle name="Standard 13" xfId="1677" xr:uid="{DF97B40E-15D6-4ACC-B0A9-48D38DBBBE9E}"/>
    <cellStyle name="Standard 13 2" xfId="1678" xr:uid="{28AFB8E2-206A-4067-8479-FA56D2A70B28}"/>
    <cellStyle name="Standard 13 3" xfId="1679" xr:uid="{AE16DDA2-5A02-4AAC-95F2-CFB0653E61A5}"/>
    <cellStyle name="Standard 14" xfId="1" xr:uid="{1AC28CF9-C66B-4BBF-A002-0B076123E096}"/>
    <cellStyle name="Standard 2" xfId="1680" xr:uid="{4B95B834-B83D-4D97-8B6F-5AB354AA0EBC}"/>
    <cellStyle name="Standard 2 2" xfId="1681" xr:uid="{5BCDAB8B-F427-4ECE-8A45-974F0139CE40}"/>
    <cellStyle name="Standard 2 2 2" xfId="1682" xr:uid="{D3FDBAA4-9AC6-4782-9D24-A80517B1987E}"/>
    <cellStyle name="Standard 2 2_Line Table" xfId="1683" xr:uid="{AEAC1FC9-01F3-49E8-AE21-83A3A1C1C1A6}"/>
    <cellStyle name="Standard 2 3" xfId="1684" xr:uid="{EC9ABA00-4118-4384-8AD8-E37ABE284791}"/>
    <cellStyle name="Standard 2 3 2" xfId="1685" xr:uid="{D69C9229-41C6-49C1-AC9B-618FB2684E9D}"/>
    <cellStyle name="Standard 2 3 3" xfId="1686" xr:uid="{67E5174F-394D-41EF-A4E0-38B66C5865D3}"/>
    <cellStyle name="Standard 2 4" xfId="1687" xr:uid="{ECC81ED2-CE82-4A3A-8869-F2A8B61838DB}"/>
    <cellStyle name="Standard 3" xfId="1688" xr:uid="{900B81B7-BF9D-407C-9EDB-B3B6A5E8EA94}"/>
    <cellStyle name="Standard 3 10" xfId="3247" xr:uid="{5ECF18E9-0888-462B-B2BE-0A338EF2C47A}"/>
    <cellStyle name="Standard 3 2" xfId="1689" xr:uid="{EE680A27-F2E8-4201-9B74-27AF19405BFC}"/>
    <cellStyle name="Standard 3 2 2" xfId="1690" xr:uid="{548F892A-CB13-49BC-B5AE-B0A3DE607FB2}"/>
    <cellStyle name="Standard 3 2 2 2" xfId="1691" xr:uid="{2491BC99-59B7-4BA7-A097-E0F93C67BFE7}"/>
    <cellStyle name="Standard 3 2 2 2 2" xfId="1692" xr:uid="{4002CCB7-8AA2-487D-A8A0-7D985ADE60CE}"/>
    <cellStyle name="Standard 3 2 2 2 3" xfId="1693" xr:uid="{9084CC83-3711-430C-A6A4-8B251CED3D82}"/>
    <cellStyle name="Standard 3 2 2 2 4" xfId="3582" xr:uid="{0D660840-FBEA-4CAE-9EE4-EC1D239AACB6}"/>
    <cellStyle name="Standard 3 2 2 3" xfId="1694" xr:uid="{A49FC647-DBF2-4DBD-BB5B-03DA716F2690}"/>
    <cellStyle name="Standard 3 2 2 3 2" xfId="1695" xr:uid="{24CBAFF3-2130-4C1A-9024-B709429083C6}"/>
    <cellStyle name="Standard 3 2 2 3 3" xfId="1696" xr:uid="{3C4BBB0F-D2D4-4DAA-A5EB-E931B433A42F}"/>
    <cellStyle name="Standard 3 2 2 3 4" xfId="3481" xr:uid="{688400F7-F3C3-4ABF-849A-5D50684C52C5}"/>
    <cellStyle name="Standard 3 2 2 4" xfId="1697" xr:uid="{358F7BD2-61CA-48D3-B9EE-6633DF1E038F}"/>
    <cellStyle name="Standard 3 2 2 5" xfId="1698" xr:uid="{5F418A2E-B651-4324-B8F6-934C1653DDA3}"/>
    <cellStyle name="Standard 3 2 2 6" xfId="3366" xr:uid="{929C1F93-369E-4996-A728-8A695ECB1BF4}"/>
    <cellStyle name="Standard 3 2 2_AJ001456 SPREADER BARS 30cm 본작업사양서 rev5(2014.11.06)--작업중" xfId="1699" xr:uid="{B0C85AA8-882A-4FED-8143-FEABF5A44E2B}"/>
    <cellStyle name="Standard 3 2 3" xfId="1700" xr:uid="{1C34CE25-ACFF-465A-8483-4D1D7487A369}"/>
    <cellStyle name="Standard 3 2 3 2" xfId="1701" xr:uid="{46663EB0-5B4D-4D2D-8C5A-EAEB89BA44B6}"/>
    <cellStyle name="Standard 3 2 3 2 2" xfId="1702" xr:uid="{DF26B7B7-E8EB-47B3-9B15-6FAE7A4E5F3F}"/>
    <cellStyle name="Standard 3 2 3 2 3" xfId="1703" xr:uid="{4AA00EAB-5D3A-45D3-90E4-3849A19B3AA9}"/>
    <cellStyle name="Standard 3 2 3 2 4" xfId="3583" xr:uid="{BBA57E18-547C-4650-9E5E-5552368B35EF}"/>
    <cellStyle name="Standard 3 2 3 3" xfId="1704" xr:uid="{163E7A54-93E1-4F39-84C5-35CAB47289B4}"/>
    <cellStyle name="Standard 3 2 3 3 2" xfId="1705" xr:uid="{F531DDC3-A386-4EB0-9CE3-3392B05E3A7B}"/>
    <cellStyle name="Standard 3 2 3 3 3" xfId="1706" xr:uid="{6DAD2E6A-5537-4BBD-B436-B98CFF66A076}"/>
    <cellStyle name="Standard 3 2 3 3 4" xfId="3482" xr:uid="{D19FBBAB-7711-473F-B985-77C26CD77D8C}"/>
    <cellStyle name="Standard 3 2 3 4" xfId="1707" xr:uid="{72AF9D3B-F50F-4EF9-A33E-7A2044AF56A9}"/>
    <cellStyle name="Standard 3 2 3 5" xfId="1708" xr:uid="{C2D16A52-6AC1-4133-90B8-0E56FA0AB0E1}"/>
    <cellStyle name="Standard 3 2 3 6" xfId="3367" xr:uid="{164A6897-5FE8-45EF-B14F-4490069F4DB5}"/>
    <cellStyle name="Standard 3 2 3_AJ001456 SPREADER BARS 30cm 본작업사양서 rev5(2014.11.06)--작업중" xfId="1709" xr:uid="{A827F0FB-3BFC-46A3-9340-B7BAAC5A8732}"/>
    <cellStyle name="Standard 3 2 4" xfId="1710" xr:uid="{30047E1D-4821-4FC5-B7B6-43A96F6F7A8F}"/>
    <cellStyle name="Standard 3 2 4 2" xfId="1711" xr:uid="{D7C4003C-E60D-43A6-B6C5-C6621DE776F1}"/>
    <cellStyle name="Standard 3 2 4 2 2" xfId="1712" xr:uid="{B72CD00A-176A-48CB-8046-F7B0549B0521}"/>
    <cellStyle name="Standard 3 2 4 2 3" xfId="1713" xr:uid="{E3BCF448-8557-4782-93A3-7A245520F802}"/>
    <cellStyle name="Standard 3 2 4 2 4" xfId="3584" xr:uid="{0366712D-1F7E-44FE-967C-8E3BF1C3D900}"/>
    <cellStyle name="Standard 3 2 4 3" xfId="1714" xr:uid="{5420F6E1-5B25-4637-A3F7-6C4DA161A827}"/>
    <cellStyle name="Standard 3 2 4 3 2" xfId="1715" xr:uid="{77388BF8-B80B-47DA-973B-A83CA0EEDC89}"/>
    <cellStyle name="Standard 3 2 4 3 3" xfId="1716" xr:uid="{EA408086-7D45-4E9C-8C4F-55DE800B0891}"/>
    <cellStyle name="Standard 3 2 4 3 4" xfId="3483" xr:uid="{C613C9A0-D9B1-4BA5-85B4-1DD246309B04}"/>
    <cellStyle name="Standard 3 2 4 4" xfId="1717" xr:uid="{B3C5EDDF-83AD-4F58-A1C7-5B9F310FE985}"/>
    <cellStyle name="Standard 3 2 4 5" xfId="1718" xr:uid="{FA5C6CC3-9096-4EB8-8A0F-A67E9B1EE543}"/>
    <cellStyle name="Standard 3 2 4 6" xfId="3368" xr:uid="{B0A56CAA-63DC-4174-BDBE-4ADE800556A0}"/>
    <cellStyle name="Standard 3 2 4_AJ001456 SPREADER BARS 30cm 본작업사양서 rev5(2014.11.06)--작업중" xfId="1719" xr:uid="{28E124D3-A671-4EF0-97D3-3BFECBCDA6C8}"/>
    <cellStyle name="Standard 3 2 5" xfId="1720" xr:uid="{B59CA024-55A6-4A7D-A333-8220350B5804}"/>
    <cellStyle name="Standard 3 2 5 2" xfId="1721" xr:uid="{BD51C5DE-922E-4D1C-AC7E-36371CDD45D0}"/>
    <cellStyle name="Standard 3 2 5 3" xfId="1722" xr:uid="{32A70DE6-3296-4A18-BF4F-7DE67655CA7E}"/>
    <cellStyle name="Standard 3 2 5 4" xfId="1723" xr:uid="{CE5348A5-BEB9-4159-A9E0-DFD4705374E3}"/>
    <cellStyle name="Standard 3 2 5 5" xfId="3581" xr:uid="{CDBA2725-405F-4C8B-8DE9-B2A83FF6949A}"/>
    <cellStyle name="Standard 3 2 5_CARRERA PLUS 본 작업 사양서 rev4" xfId="1724" xr:uid="{F227A615-D90A-4641-A0F6-E53330D03190}"/>
    <cellStyle name="Standard 3 2 6" xfId="1725" xr:uid="{23AE437E-9017-4030-B1F7-331A06B09CCF}"/>
    <cellStyle name="Standard 3 2 6 2" xfId="1726" xr:uid="{13669764-D958-49C2-9F7D-6306400EB110}"/>
    <cellStyle name="Standard 3 2 6 3" xfId="1727" xr:uid="{4D748F63-73ED-4C08-821A-A86BA77AB8A8}"/>
    <cellStyle name="Standard 3 2 6 4" xfId="1728" xr:uid="{5E9C8762-B330-4514-A47E-87A75922942F}"/>
    <cellStyle name="Standard 3 2 6 5" xfId="3480" xr:uid="{2EEF45B7-27EF-4135-A65C-3F14E61428F5}"/>
    <cellStyle name="Standard 3 2 6_CARRERA PLUS 본 작업 사양서 rev4" xfId="1729" xr:uid="{C343A7BF-9EDA-42F1-8149-E45D8C992C62}"/>
    <cellStyle name="Standard 3 2 7" xfId="1730" xr:uid="{AF82DF18-9AAC-462B-A8F2-9AA31C8DBFA7}"/>
    <cellStyle name="Standard 3 2 8" xfId="1731" xr:uid="{96863BED-CBDA-4D57-8526-18A7A3AACF72}"/>
    <cellStyle name="Standard 3 2 9" xfId="3365" xr:uid="{AA2755ED-FB1A-4F65-BC44-F58A3B384DE1}"/>
    <cellStyle name="Standard 3 2_AJ001456 SPREADER BARS 30cm 본작업사양서 rev5(2014.11.06)--작업중" xfId="1732" xr:uid="{4541D95A-A444-4972-ABCC-B3FDDBFBF0B2}"/>
    <cellStyle name="Standard 3 3" xfId="1733" xr:uid="{E10ED75B-74A1-4313-9F85-3C18AF2DB7C7}"/>
    <cellStyle name="Standard 3 3 2" xfId="1734" xr:uid="{81225A24-651A-4A00-A96D-BE3422C04E09}"/>
    <cellStyle name="Standard 3 3 3" xfId="1735" xr:uid="{EABD9D7D-528B-455E-BCC1-93213E744F8B}"/>
    <cellStyle name="Standard 3 4" xfId="1736" xr:uid="{5CB748DD-0BA2-4689-BAEA-0655B4DF9757}"/>
    <cellStyle name="Standard 3 4 2" xfId="1737" xr:uid="{6908C753-98B3-41FA-8411-42A7A2EA2B38}"/>
    <cellStyle name="Standard 3 4 2 2" xfId="1738" xr:uid="{EC18B6AD-7ED1-43D2-B205-50DE893317B7}"/>
    <cellStyle name="Standard 3 4 2 3" xfId="1739" xr:uid="{C3C731C5-DCB6-431B-AA60-8371CA03FF6F}"/>
    <cellStyle name="Standard 3 4 2 4" xfId="3585" xr:uid="{D41CF182-D00E-4F77-8CDC-A8228983E69E}"/>
    <cellStyle name="Standard 3 4 3" xfId="1740" xr:uid="{F4B3CEC4-9981-4829-B2FE-5DE416D0AEF1}"/>
    <cellStyle name="Standard 3 4 3 2" xfId="1741" xr:uid="{E6A8C576-53B7-40A7-9D81-E8502BBFF90A}"/>
    <cellStyle name="Standard 3 4 3 3" xfId="1742" xr:uid="{96C48F6D-1E79-4D9A-A8B4-AE1D296176C9}"/>
    <cellStyle name="Standard 3 4 3 4" xfId="3484" xr:uid="{D35438F4-72B4-4965-A8F2-989C9A1054C1}"/>
    <cellStyle name="Standard 3 4 4" xfId="1743" xr:uid="{86CD6D7F-CE4E-4BB0-AEE5-49BA37E385F7}"/>
    <cellStyle name="Standard 3 4 5" xfId="1744" xr:uid="{CED735F1-CA79-4315-9F3D-C6688AE71201}"/>
    <cellStyle name="Standard 3 4 6" xfId="3369" xr:uid="{89B4BFBB-7EFF-493F-B9A7-C8071E97E68B}"/>
    <cellStyle name="Standard 3 4_AJ001456 SPREADER BARS 30cm 본작업사양서 rev5(2014.11.06)--작업중" xfId="1745" xr:uid="{1BBD99A6-4B8D-484A-964A-48F0CBC6137E}"/>
    <cellStyle name="Standard 3 5" xfId="1746" xr:uid="{626315D9-0B5D-488A-8332-EE403CCF88C1}"/>
    <cellStyle name="Standard 3 5 2" xfId="1747" xr:uid="{3FD3C5E4-88DC-4226-B095-A742D3FD4229}"/>
    <cellStyle name="Standard 3 5 2 2" xfId="1748" xr:uid="{42A126A5-6DD6-455B-A39F-3AF405E8BF75}"/>
    <cellStyle name="Standard 3 5 2 3" xfId="1749" xr:uid="{30FAA751-EBA5-48DF-8AB1-E8DA6093E099}"/>
    <cellStyle name="Standard 3 5 2 4" xfId="3586" xr:uid="{A2CF9650-5894-4CFD-B194-00D52254B643}"/>
    <cellStyle name="Standard 3 5 3" xfId="1750" xr:uid="{1B891080-8692-4F97-9D40-E6A46DCE1456}"/>
    <cellStyle name="Standard 3 5 3 2" xfId="1751" xr:uid="{4ABAC3EE-B378-4E8C-AACC-70E043FBDE56}"/>
    <cellStyle name="Standard 3 5 3 3" xfId="1752" xr:uid="{2071D00E-4A66-4451-9F09-8D4B34DFCE04}"/>
    <cellStyle name="Standard 3 5 3 4" xfId="3485" xr:uid="{EA034BFD-C009-42E3-8586-AE72316F8124}"/>
    <cellStyle name="Standard 3 5 4" xfId="1753" xr:uid="{C617488F-EA2C-401A-9272-3EC0869B3669}"/>
    <cellStyle name="Standard 3 5 5" xfId="1754" xr:uid="{9A5886C7-2EF7-494C-975B-D820EECD846B}"/>
    <cellStyle name="Standard 3 5 6" xfId="3370" xr:uid="{FEA4EE42-043F-4A81-BDC8-411C3AEDB1DF}"/>
    <cellStyle name="Standard 3 5_AJ001456 SPREADER BARS 30cm 본작업사양서 rev5(2014.11.06)--작업중" xfId="1755" xr:uid="{1801337F-5F9F-41CC-B58D-E3A5B327EA47}"/>
    <cellStyle name="Standard 3 6" xfId="1756" xr:uid="{48E3B892-54AE-4B88-84DE-B8DA32333E9E}"/>
    <cellStyle name="Standard 3 6 2" xfId="1757" xr:uid="{29FBB54B-3B6E-4021-9B81-8F03302BB45E}"/>
    <cellStyle name="Standard 3 6 2 2" xfId="1758" xr:uid="{3E363F65-2C14-4703-A4C9-D6D4510159B3}"/>
    <cellStyle name="Standard 3 6 2 3" xfId="1759" xr:uid="{A345950A-16D5-4F23-83B3-D8E169C7375B}"/>
    <cellStyle name="Standard 3 6 2 4" xfId="3587" xr:uid="{E530C95F-24DF-41C8-BC8B-A6C7942A8EB0}"/>
    <cellStyle name="Standard 3 6 3" xfId="1760" xr:uid="{876FF87E-3A41-4011-93EF-BD2382159938}"/>
    <cellStyle name="Standard 3 6 3 2" xfId="1761" xr:uid="{A0EABEAC-E861-454D-B15B-BBE2D7C559D8}"/>
    <cellStyle name="Standard 3 6 3 3" xfId="1762" xr:uid="{DB6467DE-589D-4523-86E1-95798B81F81C}"/>
    <cellStyle name="Standard 3 6 3 4" xfId="3486" xr:uid="{2B5E03A2-870F-4FCA-9CAB-FEF8994C03CF}"/>
    <cellStyle name="Standard 3 6 4" xfId="1763" xr:uid="{833BD312-F45E-41C8-B26C-39144C2DD14A}"/>
    <cellStyle name="Standard 3 6 5" xfId="1764" xr:uid="{B4EE3180-44B3-4EEC-A360-BDDEF23B610D}"/>
    <cellStyle name="Standard 3 6 6" xfId="3371" xr:uid="{17B7F7CF-DC9B-4A77-9E55-B1631EAF6DE9}"/>
    <cellStyle name="Standard 3 6_AJ001456 SPREADER BARS 30cm 본작업사양서 rev5(2014.11.06)--작업중" xfId="1765" xr:uid="{58450CBE-0102-4CE2-9900-2B482703526B}"/>
    <cellStyle name="Standard 3 7" xfId="1766" xr:uid="{8B18D402-57AC-4180-B6A4-D63FF7D05EF4}"/>
    <cellStyle name="Standard 3 7 2" xfId="1767" xr:uid="{90E9565C-11F6-4B5A-A996-8355DB1C6A91}"/>
    <cellStyle name="Standard 3 7 2 2" xfId="1768" xr:uid="{92124AA8-7C9C-4F8A-9622-503A18CA45AC}"/>
    <cellStyle name="Standard 3 7 2 3" xfId="1769" xr:uid="{2466AA23-2273-449B-AAE4-5D6814F26523}"/>
    <cellStyle name="Standard 3 7 2 4" xfId="3588" xr:uid="{35FC666F-87D6-4D4B-9B8C-537738B40097}"/>
    <cellStyle name="Standard 3 7 3" xfId="1770" xr:uid="{3769E8E3-BB28-419C-88D4-D83BFBDE5A08}"/>
    <cellStyle name="Standard 3 7 3 2" xfId="1771" xr:uid="{9ABE38A2-67D2-43BC-B13D-BFD6B1232317}"/>
    <cellStyle name="Standard 3 7 3 3" xfId="1772" xr:uid="{F3A32293-C860-409D-9340-D2448A2FD8EC}"/>
    <cellStyle name="Standard 3 7 3 4" xfId="3487" xr:uid="{2A39A7A3-3056-46F8-A67D-04F54CE09FDF}"/>
    <cellStyle name="Standard 3 7 4" xfId="1773" xr:uid="{983ADA0B-12FC-4E6B-9A01-87B9E93A5941}"/>
    <cellStyle name="Standard 3 7 5" xfId="1774" xr:uid="{8504B1EB-1C40-4A4C-A293-89E04965AC16}"/>
    <cellStyle name="Standard 3 7 6" xfId="3372" xr:uid="{6192CB62-9FCA-40FD-B2F4-3BE696A99E88}"/>
    <cellStyle name="Standard 3 7_AJ001456 SPREADER BARS 30cm 본작업사양서 rev5(2014.11.06)--작업중" xfId="1775" xr:uid="{E889B21D-0DB6-40F4-882E-30989F054578}"/>
    <cellStyle name="Standard 3 8" xfId="1776" xr:uid="{99E816B6-DDFD-4914-A4A8-CB6E1D47F90D}"/>
    <cellStyle name="Standard 3 8 2" xfId="1777" xr:uid="{893736A2-C9A1-45B9-BC1B-829E857A1099}"/>
    <cellStyle name="Standard 3 9" xfId="1778" xr:uid="{3E78668D-348F-4BB2-90AC-15C89BFABAF8}"/>
    <cellStyle name="Standard 3 9 2" xfId="1779" xr:uid="{88380F1A-E66A-4F1E-BE78-FD5671BBB60E}"/>
    <cellStyle name="Standard 3_Boom4_Rev4.0_AdditionalLines" xfId="1780" xr:uid="{9730EC15-ABA6-4113-A436-9B0872165176}"/>
    <cellStyle name="Standard 4" xfId="1781" xr:uid="{72D280FD-5707-4339-B4E9-66BCAF4ED9C2}"/>
    <cellStyle name="Standard 4 2" xfId="3759" xr:uid="{2EFBBEDA-EB68-4365-AF2B-599DA43DECB4}"/>
    <cellStyle name="Standard 5" xfId="1782" xr:uid="{C725F68E-1974-446E-B650-10268E825F00}"/>
    <cellStyle name="Standard 5 2" xfId="1783" xr:uid="{3C30E524-EF57-4A4E-A41D-39464E52DCE1}"/>
    <cellStyle name="Standard 5 2 2" xfId="1784" xr:uid="{A9883C05-873B-494A-8DFD-8773ECAFC160}"/>
    <cellStyle name="Standard 5 2 3" xfId="1785" xr:uid="{BC2EF666-F185-4E16-A8FA-19EB5C55A357}"/>
    <cellStyle name="Standard 5 2 4" xfId="1786" xr:uid="{8C819C1F-C8ED-4F7F-977A-46703D63E937}"/>
    <cellStyle name="Standard 5 3" xfId="1787" xr:uid="{C6F2F78A-7ECA-4DA7-B94D-7892EAAB1B98}"/>
    <cellStyle name="Standard 5 4" xfId="1788" xr:uid="{463F7B4F-3A8E-45DF-B9FB-A15DA63A558B}"/>
    <cellStyle name="Standard 5 5" xfId="1789" xr:uid="{FDF571CD-0118-4A7A-9662-B5ACAE0723D9}"/>
    <cellStyle name="Standard 5 5 2" xfId="1790" xr:uid="{52E10CEA-39DA-4BA9-8151-E3429BDB71E9}"/>
    <cellStyle name="Standard 5 5 3" xfId="1791" xr:uid="{D37A967D-A5B7-49BE-A94B-50B36FB34706}"/>
    <cellStyle name="Standard 5 5 4" xfId="1792" xr:uid="{F71D37B4-B540-46E4-8F77-8F8C59E0E44A}"/>
    <cellStyle name="Standard 5 5 4 2" xfId="1793" xr:uid="{BA98FD99-B1AC-46E3-B48B-49C29E6576F5}"/>
    <cellStyle name="Standard 5 5 4 3" xfId="1794" xr:uid="{CD171463-577E-4CA9-AA92-8BB9EEA8069F}"/>
    <cellStyle name="Standard 5 5 5" xfId="1795" xr:uid="{B82E951B-6654-40A2-914A-9A75AEB1FAF3}"/>
    <cellStyle name="Standard 5 5_Line Table" xfId="1796" xr:uid="{2234B2B6-21C3-4BB2-95B3-E046B2C1483A}"/>
    <cellStyle name="Standard 5 6" xfId="1797" xr:uid="{AE7CB831-F16A-4A1C-8512-952AB2A63DF1}"/>
    <cellStyle name="Standard 6" xfId="1798" xr:uid="{4FE44B13-0F5D-48D2-81E2-6F3BE6CB04AB}"/>
    <cellStyle name="Standard 7" xfId="1799" xr:uid="{FFA8D5CA-6B36-41C5-9F9C-AEA0315AEDF8}"/>
    <cellStyle name="Standard 7 2" xfId="1800" xr:uid="{878D238E-EDD9-4990-9118-0AF4F7FD773D}"/>
    <cellStyle name="Standard 7 2 2" xfId="1801" xr:uid="{E43F7651-E35F-4C83-9AA3-87BB13A991C5}"/>
    <cellStyle name="Standard 7 2 2 2" xfId="3375" xr:uid="{35509372-78DA-4ECA-B924-A0B912C67C58}"/>
    <cellStyle name="Standard 7 2 3" xfId="3374" xr:uid="{529127D4-C529-402A-9FEE-E0231163813B}"/>
    <cellStyle name="Standard 7 2_Line Table" xfId="1802" xr:uid="{F7EEB835-9641-4B58-9536-0601F2ACDAD1}"/>
    <cellStyle name="Standard 7 3" xfId="1803" xr:uid="{F0970F7B-CA57-48F8-B4B5-97260A7459F7}"/>
    <cellStyle name="Standard 7 3 2" xfId="1804" xr:uid="{8F50786F-D5EA-41D2-8E0A-C0837AFB2CF5}"/>
    <cellStyle name="Standard 7 3 2 2" xfId="3377" xr:uid="{654F978B-BA94-45D5-81C2-D0C2E6342608}"/>
    <cellStyle name="Standard 7 3 3" xfId="1805" xr:uid="{9174E4AE-F79A-40D1-B868-584E2F4D0AF7}"/>
    <cellStyle name="Standard 7 3 3 2" xfId="3378" xr:uid="{764250CB-A82F-4BFA-B16C-C6CD7620B1B5}"/>
    <cellStyle name="Standard 7 3 4" xfId="3376" xr:uid="{1FB8204D-4E1D-49AD-B441-6C83B5ADEB1D}"/>
    <cellStyle name="Standard 7 3_Line Table" xfId="1806" xr:uid="{BFFBF529-5962-4107-AE25-50B0F276D92E}"/>
    <cellStyle name="Standard 7 4" xfId="1807" xr:uid="{75A045DD-C2D0-45A6-9E5C-362D34360FA6}"/>
    <cellStyle name="Standard 7 4 2" xfId="1808" xr:uid="{5003F0E6-D5CE-4961-8A13-10517D5CD1BD}"/>
    <cellStyle name="Standard 7 5" xfId="3373" xr:uid="{A430C7A4-70C2-4AB8-A7FB-36887C90CF3B}"/>
    <cellStyle name="Standard 7_Line Table" xfId="1809" xr:uid="{67974E2D-1040-4EAB-B48B-548224937675}"/>
    <cellStyle name="Standard 8" xfId="1810" xr:uid="{B68C8BA5-EEA9-4B09-99A7-D05AF812FA86}"/>
    <cellStyle name="Standard 9" xfId="1811" xr:uid="{9EF3540F-F9BC-4DB9-A38C-8DCC86BC6B21}"/>
    <cellStyle name="Standard 9 2" xfId="1812" xr:uid="{FFE39D48-5463-4253-969A-B0FD370864D5}"/>
    <cellStyle name="Standard 9 2 2" xfId="1813" xr:uid="{7EAEA9BB-3BF0-42BE-9F2E-D66239CCEEA7}"/>
    <cellStyle name="Standard 9 2 3" xfId="1814" xr:uid="{BC1C3589-5BF2-4D66-A1EA-9F0696981A08}"/>
    <cellStyle name="Standard 9 2 4" xfId="1815" xr:uid="{FE416DF9-7351-4673-92F0-6F57207A8D63}"/>
    <cellStyle name="Standard 9 2 5" xfId="3589" xr:uid="{A4407010-FBD5-46BF-B5EC-4795E51D72D5}"/>
    <cellStyle name="Standard 9 2_CARRERA PLUS 본 작업 사양서 rev4" xfId="1816" xr:uid="{88359474-DC44-4F06-B0A8-0DAE54E99F0B}"/>
    <cellStyle name="Standard 9 3" xfId="1817" xr:uid="{5028F8CB-C8E7-4729-9026-757276E0E92E}"/>
    <cellStyle name="Standard 9 3 2" xfId="1818" xr:uid="{3A05D094-DA10-434E-BF7C-2DAB9F25014A}"/>
    <cellStyle name="Standard 9 3 3" xfId="1819" xr:uid="{BE088B76-C3E4-43C3-A678-7A2A025E7B82}"/>
    <cellStyle name="Standard 9 3 4" xfId="3488" xr:uid="{60679898-6835-426D-9585-C686E725D058}"/>
    <cellStyle name="Standard 9 4" xfId="1820" xr:uid="{C219EA0A-3BDA-4932-BC43-D506F888F8DA}"/>
    <cellStyle name="Standard 9 5" xfId="1821" xr:uid="{AA4D5F80-5EE4-405D-99E6-5EB55AB25A5B}"/>
    <cellStyle name="Standard 9 6" xfId="3379" xr:uid="{4FB32795-0AB3-4279-98B2-3861B6BDB193}"/>
    <cellStyle name="Standard 9_AJ001456 SPREADER BARS 30cm 본작업사양서 rev5(2014.11.06)--작업중" xfId="1822" xr:uid="{1D190287-0CDC-4CDE-911C-30624D1CA156}"/>
    <cellStyle name="Texte explicatif" xfId="1823" xr:uid="{D4E0D7EC-C375-49DC-8024-F245F3F39DF0}"/>
    <cellStyle name="Titel" xfId="1824" xr:uid="{F946735A-C76E-4E39-A773-F0013EA045AE}"/>
    <cellStyle name="Titel 2" xfId="1825" xr:uid="{529C8A05-29AE-4796-92A4-248C0012E7CE}"/>
    <cellStyle name="Titel 2 2" xfId="1826" xr:uid="{99186054-DB3F-4253-A1B8-EEC6C980582F}"/>
    <cellStyle name="Titel 3" xfId="1827" xr:uid="{B2E2BF48-7F1C-47E6-8CF3-18D178CD5D26}"/>
    <cellStyle name="Titel_Bonanza prototype 작업사양서 rev2-1" xfId="1828" xr:uid="{1FF8549D-53F0-47DB-B344-93272D6A7563}"/>
    <cellStyle name="Title" xfId="2163" xr:uid="{971851B7-C061-4849-91AE-27C5227009F8}"/>
    <cellStyle name="Title 2" xfId="1829" xr:uid="{A68C0942-0792-4255-990A-CBA9F4F39715}"/>
    <cellStyle name="Title 2 2" xfId="1830" xr:uid="{9B7246C1-AB8F-4A4D-A5FD-EECAC938E8F4}"/>
    <cellStyle name="Title 3" xfId="1831" xr:uid="{F9854A74-EC29-4140-BFBC-0371D08A341B}"/>
    <cellStyle name="Title_CARRERA PLUS 본 작업 사양서 rev4" xfId="1832" xr:uid="{94C86163-2526-4E8C-9B87-2E1623C3F0D2}"/>
    <cellStyle name="Titre" xfId="1833" xr:uid="{B352603F-FBB6-404F-83E4-92E0A00036EC}"/>
    <cellStyle name="Titre 1" xfId="1834" xr:uid="{0893FF4E-7FAF-4ABF-B2ED-633CB3F15403}"/>
    <cellStyle name="Titre 2" xfId="1835" xr:uid="{356C4A3A-2A28-49EF-9310-3739C1D919FE}"/>
    <cellStyle name="Titre 3" xfId="1836" xr:uid="{F33B005D-F765-4394-8305-99F4562502F0}"/>
    <cellStyle name="Titre 4" xfId="1837" xr:uid="{378E944C-0F3F-47C3-851F-B0E0A804CF3D}"/>
    <cellStyle name="Total" xfId="2153" xr:uid="{DDB34CEA-551F-4473-92E8-DA1F3CC349FE}"/>
    <cellStyle name="Total 2" xfId="1838" xr:uid="{EBF7C0A8-C352-4A07-91C8-CE76D649754A}"/>
    <cellStyle name="Total_Bonanza prototype 작업사양서 rev2-1" xfId="1839" xr:uid="{C4C5B1FD-2A01-48ED-B4A5-3198C1FFC087}"/>
    <cellStyle name="Überschrift 1 2" xfId="1840" xr:uid="{7CEB22D3-84F8-4394-8439-BE94C7D10F28}"/>
    <cellStyle name="Überschrift 1 2 2" xfId="3380" xr:uid="{A2E2FD41-165A-4CD9-9EB9-B8E0DB11ED3C}"/>
    <cellStyle name="Überschrift 1 2 3" xfId="3760" xr:uid="{DEAC28F4-D9EC-4B54-BAB7-8AD2E8375D1B}"/>
    <cellStyle name="Überschrift 1 3" xfId="1841" xr:uid="{D74BA564-D62C-4C18-B40C-4A7C3F53051C}"/>
    <cellStyle name="Überschrift 1 3 2" xfId="1842" xr:uid="{C1FB5BD6-3B30-4217-B272-2123CC0556FB}"/>
    <cellStyle name="Überschrift 1 4" xfId="1843" xr:uid="{501B8932-49C0-446A-BDFD-A2EA37F542BD}"/>
    <cellStyle name="Überschrift 1 5" xfId="3601" xr:uid="{BB1676D7-503C-4B22-9FD0-963CEAAB6E69}"/>
    <cellStyle name="Überschrift 2 2" xfId="1844" xr:uid="{D54E25A7-6539-424F-A721-44BB5A7E8B6F}"/>
    <cellStyle name="Überschrift 2 2 2" xfId="3381" xr:uid="{5C181A34-E267-4A88-BC87-183A5CA75347}"/>
    <cellStyle name="Überschrift 2 2 3" xfId="3761" xr:uid="{BE9A4000-2664-42BB-9079-B3B15AA6A4EB}"/>
    <cellStyle name="Überschrift 2 3" xfId="1845" xr:uid="{68C2DF7F-0F17-496F-97E1-0B78E02A8FC2}"/>
    <cellStyle name="Überschrift 2 3 2" xfId="1846" xr:uid="{43C78F53-1E78-4BA6-9391-34A7503ABAC1}"/>
    <cellStyle name="Überschrift 2 4" xfId="1847" xr:uid="{4290046E-5B09-4B95-B4AE-9C1917AF3BC3}"/>
    <cellStyle name="Überschrift 2 5" xfId="3602" xr:uid="{76CA76DE-9814-46C3-8E3C-41D12FD566A4}"/>
    <cellStyle name="Überschrift 3 2" xfId="1848" xr:uid="{DB3066AE-F2DE-4F3C-AF9F-DE4488A9388C}"/>
    <cellStyle name="Überschrift 3 2 2" xfId="3382" xr:uid="{6091D972-841F-42A8-9A5E-52229D8B155B}"/>
    <cellStyle name="Überschrift 3 2 3" xfId="3762" xr:uid="{42550CAE-0DF9-47ED-B98A-C5D3023D68EA}"/>
    <cellStyle name="Überschrift 3 3" xfId="1849" xr:uid="{E27114B7-0B10-4765-A162-7B687746C29D}"/>
    <cellStyle name="Überschrift 3 3 2" xfId="1850" xr:uid="{76E5B8F0-A71F-47E8-973A-704DA821B4A9}"/>
    <cellStyle name="Überschrift 3 4" xfId="1851" xr:uid="{7ACDB0E5-6762-475F-933F-C0448385799B}"/>
    <cellStyle name="Überschrift 3 5" xfId="3603" xr:uid="{AAF8E989-7BAE-4A59-95C7-D58777251E31}"/>
    <cellStyle name="Überschrift 4 2" xfId="1852" xr:uid="{CD3AD7CE-A37E-470D-9957-7C47AA67A02E}"/>
    <cellStyle name="Überschrift 4 2 2" xfId="3383" xr:uid="{A94A094D-BBFC-4BAB-BA07-7F835F74C4E6}"/>
    <cellStyle name="Überschrift 4 2 3" xfId="3763" xr:uid="{E120BA6C-D15B-4E30-B21B-00AF6C5D1930}"/>
    <cellStyle name="Überschrift 4 3" xfId="1853" xr:uid="{6328C43A-BD06-4532-B4E1-2B4E6C722951}"/>
    <cellStyle name="Überschrift 4 3 2" xfId="1854" xr:uid="{73839CFA-2E84-4E34-9AEA-3349185C9180}"/>
    <cellStyle name="Überschrift 4 4" xfId="1855" xr:uid="{D2319622-75A3-4073-A9D7-AD6EB4E15F85}"/>
    <cellStyle name="Überschrift 4 5" xfId="3604" xr:uid="{EFC6D316-A590-4C73-B1D1-8741B4CCABD7}"/>
    <cellStyle name="Überschrift 5" xfId="1856" xr:uid="{86E0F3DD-BA5A-495D-B6B9-6978B2DFBD1C}"/>
    <cellStyle name="Überschrift 5 2" xfId="3384" xr:uid="{6C017C6D-EEB8-4545-9F58-2F41E3435A3D}"/>
    <cellStyle name="Überschrift 5 3" xfId="3764" xr:uid="{ACBA115A-3882-49AB-8BEC-6642F71B775D}"/>
    <cellStyle name="Überschrift 6" xfId="1857" xr:uid="{226401F7-A69C-4878-B34B-18B04FB7243A}"/>
    <cellStyle name="Überschrift 6 2" xfId="1858" xr:uid="{C6134409-3860-4453-AEC6-CD1A32967B62}"/>
    <cellStyle name="Überschrift 7" xfId="1859" xr:uid="{6645AB00-8803-4D6A-A436-4C7791D81935}"/>
    <cellStyle name="Überschrift 8" xfId="3600" xr:uid="{97ACFFE3-2789-4D3C-8C20-2CCDB0A5FAF2}"/>
    <cellStyle name="Vérification" xfId="1860" xr:uid="{1D22361A-33E2-4F64-B783-077C942D62CD}"/>
    <cellStyle name="Verknüpfte Zelle 2" xfId="1861" xr:uid="{7867C19D-3D96-45A4-8DBA-09BF75A8F2D8}"/>
    <cellStyle name="Verknüpfte Zelle 2 2" xfId="3385" xr:uid="{7E560664-502F-4302-B779-65123C3A4A06}"/>
    <cellStyle name="Verknüpfte Zelle 2 3" xfId="3765" xr:uid="{A81BFA31-5738-4092-881C-BAF256D3BE57}"/>
    <cellStyle name="Verknüpfte Zelle 3" xfId="1862" xr:uid="{5D20EC86-3A4D-469F-963F-D71FCE6A8B7A}"/>
    <cellStyle name="Verknüpfte Zelle 3 2" xfId="1863" xr:uid="{82920486-610C-46CD-B928-4F8FEFBB8BA6}"/>
    <cellStyle name="Verknüpfte Zelle 4" xfId="1864" xr:uid="{E607B867-64E8-46F4-AAC9-ED7ED1D114CC}"/>
    <cellStyle name="Verknüpfte Zelle 5" xfId="3611" xr:uid="{45C88529-D062-494E-A45F-6E7FF5DAB6C6}"/>
    <cellStyle name="Warnender Text 2" xfId="1865" xr:uid="{977DE2BB-FBBC-448C-9F95-4838F5C5673B}"/>
    <cellStyle name="Warnender Text 2 2" xfId="3386" xr:uid="{D7F49CE1-CDAA-41DB-B2CD-BCFF378D21DA}"/>
    <cellStyle name="Warnender Text 2 3" xfId="3766" xr:uid="{3AE533E0-AB3A-4317-9B3D-33A5587B087F}"/>
    <cellStyle name="Warnender Text 3" xfId="1866" xr:uid="{EE1F7F2E-DF6C-458A-B8D5-CA5940C89BDA}"/>
    <cellStyle name="Warnender Text 3 2" xfId="1867" xr:uid="{AF41E2AD-8E57-456A-847C-28B35B769117}"/>
    <cellStyle name="Warnender Text 4" xfId="1868" xr:uid="{F520D08D-03F3-4EC0-A32F-1505EE99FFD7}"/>
    <cellStyle name="Warnender Text 5" xfId="3613" xr:uid="{56E8CF42-BDC9-4CF7-8BE3-CE43325F02F3}"/>
    <cellStyle name="Warning Text" xfId="1914" xr:uid="{23A4884A-74A6-40D1-80EA-EDB7A8377F59}"/>
    <cellStyle name="Warning Text 2" xfId="1869" xr:uid="{B5CC94DF-1E35-44BE-BE18-70BF06EBC4D8}"/>
    <cellStyle name="Warning Text 2 2" xfId="1870" xr:uid="{B49B8633-BB58-4D61-A0DC-407C3C593B6C}"/>
    <cellStyle name="Warning Text 2 3" xfId="1871" xr:uid="{62C06C1A-5AFB-4579-A0C1-11B3E25F7B72}"/>
    <cellStyle name="Warning Text_Top,Bot 작업2" xfId="1872" xr:uid="{937F5722-254D-4246-BED6-EBFC388421A6}"/>
    <cellStyle name="Zelle überprüfen 2" xfId="1873" xr:uid="{09F41FFB-47FE-4D6B-A7B7-1847AE2552D4}"/>
    <cellStyle name="Zelle überprüfen 2 2" xfId="3387" xr:uid="{CE35F19F-8BF8-46DF-BBE6-BF12D4F084DD}"/>
    <cellStyle name="Zelle überprüfen 2 3" xfId="3767" xr:uid="{940FC5D9-7106-4BF6-84A5-A982E774B4FE}"/>
    <cellStyle name="Zelle überprüfen 3" xfId="1874" xr:uid="{3FFC698D-A1BF-4CFA-AD50-3E4CD7B90860}"/>
    <cellStyle name="Zelle überprüfen 3 2" xfId="1875" xr:uid="{227F84EA-C55B-418F-B241-25D105255064}"/>
    <cellStyle name="Zelle überprüfen 4" xfId="1876" xr:uid="{91C87228-EA23-428A-B233-13E1AAA4BCC4}"/>
    <cellStyle name="Zelle überprüfen 5" xfId="3612" xr:uid="{E83C4F19-768A-4816-BAAF-185B6FF2AC17}"/>
    <cellStyle name="강조색1 2" xfId="1884" xr:uid="{467A2359-C47C-48F9-AB92-88195BF74058}"/>
    <cellStyle name="강조색1 3" xfId="1885" xr:uid="{E01EC4E6-E9C4-49E9-95EE-4857D168E360}"/>
    <cellStyle name="강조색1 4" xfId="1886" xr:uid="{206E4566-F4B1-4033-9A8A-5C447D912A8E}"/>
    <cellStyle name="강조색1 4 2" xfId="1887" xr:uid="{F98BD167-6ABA-45F6-9195-91A8D45C8C77}"/>
    <cellStyle name="강조색2 2" xfId="1889" xr:uid="{326992CF-DC18-4758-ABA8-F9CB737A3834}"/>
    <cellStyle name="강조색2 3" xfId="1890" xr:uid="{84CD0380-DEC7-4A4C-B516-161086E3463C}"/>
    <cellStyle name="강조색2 4" xfId="1891" xr:uid="{0EC59747-2D54-40AA-8BD9-0C57883997C1}"/>
    <cellStyle name="강조색2 4 2" xfId="1892" xr:uid="{71A268BA-A09F-46C7-8D71-07D116ABA2E8}"/>
    <cellStyle name="강조색3 2" xfId="1894" xr:uid="{8FA01137-5878-4D98-8093-BD1C5B121E3F}"/>
    <cellStyle name="강조색3 3" xfId="1895" xr:uid="{3BD7D771-2D15-44F1-988F-0E8B06305715}"/>
    <cellStyle name="강조색3 4" xfId="1896" xr:uid="{3F69B577-CF98-494A-ACDB-C27C3792238D}"/>
    <cellStyle name="강조색3 4 2" xfId="1897" xr:uid="{DDB09B1A-CEA4-446F-86BC-5BE191B3406C}"/>
    <cellStyle name="강조색4 2" xfId="1899" xr:uid="{C9A20708-FB0D-44FC-8E83-B224364DD4F4}"/>
    <cellStyle name="강조색4 3" xfId="1900" xr:uid="{B4DCB494-A875-49D6-A692-4EB4A6D45AC4}"/>
    <cellStyle name="강조색4 4" xfId="1901" xr:uid="{9A503D1B-8054-4FAE-9B31-DB77D3815773}"/>
    <cellStyle name="강조색4 4 2" xfId="1902" xr:uid="{7C421FC5-C9C0-489A-A990-2520086F9FED}"/>
    <cellStyle name="강조색5 2" xfId="1904" xr:uid="{D2AACE30-77C1-4D1C-AAFE-62D0AF12FF4A}"/>
    <cellStyle name="강조색5 3" xfId="1905" xr:uid="{70220CBE-0FA5-4D62-B0AC-C3B345728B06}"/>
    <cellStyle name="강조색5 4" xfId="1906" xr:uid="{849DE2C8-5AB4-48E6-95BB-90598364F992}"/>
    <cellStyle name="강조색5 4 2" xfId="1907" xr:uid="{F3E2AA64-67E2-4FB5-AA6B-E2E2CDEBD919}"/>
    <cellStyle name="강조색6 2" xfId="1909" xr:uid="{747EEC13-6C17-4995-B78E-AF0BD4076F71}"/>
    <cellStyle name="강조색6 3" xfId="1910" xr:uid="{6A6876A2-93CF-407B-AE6D-C1885384B2D1}"/>
    <cellStyle name="강조색6 4" xfId="1911" xr:uid="{624B80F0-6D8C-420C-9917-FBA5500537E6}"/>
    <cellStyle name="강조색6 4 2" xfId="1912" xr:uid="{20EF5555-4ABB-4600-B8DD-2B56B6E6DD10}"/>
    <cellStyle name="경고문 2" xfId="1915" xr:uid="{85BB179E-0AA5-41D8-B72A-532A9F0C81AF}"/>
    <cellStyle name="경고문 3" xfId="1916" xr:uid="{43C2E76F-1D0E-41D4-9A6D-E5B2707A89A4}"/>
    <cellStyle name="경고문 4" xfId="1917" xr:uid="{10268223-6416-4E3C-B957-942A4C6F3BC7}"/>
    <cellStyle name="경고문 4 2" xfId="1918" xr:uid="{E1EB0C08-0642-4118-AF1B-B74E0819F8D0}"/>
    <cellStyle name="계산 10" xfId="1922" xr:uid="{FC72B522-B140-4765-8B3F-90D026765A89}"/>
    <cellStyle name="계산 2" xfId="1923" xr:uid="{4DBE72E0-5EDC-4F37-ACAA-164971E33619}"/>
    <cellStyle name="계산 3" xfId="1924" xr:uid="{8F63D8DF-0C3C-48F6-8F8C-45F18B29794B}"/>
    <cellStyle name="계산 4" xfId="1925" xr:uid="{AE4759F4-F3C9-49BE-9C31-DBF6ABD4DC8C}"/>
    <cellStyle name="계산 4 2" xfId="1926" xr:uid="{B3CEB559-7797-4A2A-9F2C-0F4276B18301}"/>
    <cellStyle name="계산 5" xfId="1927" xr:uid="{F20248E4-FDE5-4125-B554-F5A1B0B540B7}"/>
    <cellStyle name="계산 6" xfId="1928" xr:uid="{6041F8A7-E206-40FE-B5A1-63C93A100872}"/>
    <cellStyle name="계산 7" xfId="1929" xr:uid="{F5CD73E7-A03B-4C94-9D12-32737DE77514}"/>
    <cellStyle name="계산 8" xfId="1930" xr:uid="{7955C1A6-8B4F-4213-92CE-B1E27C1029CC}"/>
    <cellStyle name="계산 9" xfId="1931" xr:uid="{96924007-2E15-4F93-94FD-BE8911E53F38}"/>
    <cellStyle name="나쁨 2" xfId="1945" xr:uid="{5A22DC66-823F-428B-A389-D5C5ABF081FC}"/>
    <cellStyle name="나쁨 3" xfId="1946" xr:uid="{C3A5DCF5-CC2D-4EDF-883B-7AA26E7A3230}"/>
    <cellStyle name="나쁨 4" xfId="1947" xr:uid="{10193B33-F8A7-438B-BB11-EC6267BB8C64}"/>
    <cellStyle name="나쁨 4 2" xfId="1948" xr:uid="{B4641E22-58E1-4F71-A1D4-0198B974EF60}"/>
    <cellStyle name="메모 2" xfId="1951" xr:uid="{AEC357B9-5653-40B9-BA91-9DD868FC9262}"/>
    <cellStyle name="메모 3" xfId="1952" xr:uid="{0BF40B6F-10A2-47AA-A7E0-59377FC6B331}"/>
    <cellStyle name="메모 4" xfId="1953" xr:uid="{3D4DC390-A55D-4B63-B6DF-267C310EFCBF}"/>
    <cellStyle name="메모 4 2" xfId="1954" xr:uid="{29B50BD1-B18C-4A17-944B-416FE904824D}"/>
    <cellStyle name="메모 5" xfId="1955" xr:uid="{BBBB4006-8DE3-4DDF-8B32-86BEA35EEF48}"/>
    <cellStyle name="메모 6" xfId="3643" xr:uid="{B12812B6-B8F0-4D01-8A85-7AD87E939B83}"/>
    <cellStyle name="메모 7" xfId="3678" xr:uid="{AEACBD59-5B53-465C-A05F-377E30A3E341}"/>
    <cellStyle name="메모 8" xfId="3768" xr:uid="{717C133F-7EE4-4DEB-85E7-1314E18D2002}"/>
    <cellStyle name="보통 2" xfId="1956" xr:uid="{AB73C6DD-6071-41C6-B780-FFA4C3A1AC8A}"/>
    <cellStyle name="보통 3" xfId="1957" xr:uid="{9D04E87D-3C2D-456F-9AA7-408EFF891F5D}"/>
    <cellStyle name="보통 4" xfId="1958" xr:uid="{881A39D9-3016-4992-B066-B25A5B499A91}"/>
    <cellStyle name="보통 4 2" xfId="1959" xr:uid="{15B9B554-DAE0-4AFE-BC25-8E0D1FEC8A1D}"/>
    <cellStyle name="설명 텍스트 2" xfId="1961" xr:uid="{9544F35C-55A1-444F-9DAC-7B7FF5BAD03C}"/>
    <cellStyle name="설명 텍스트 3" xfId="1962" xr:uid="{EFC55AE9-A775-4DDB-83F9-B316757C7BA2}"/>
    <cellStyle name="설명 텍스트 4" xfId="1963" xr:uid="{3FED5372-4510-4728-B913-637734BDBD09}"/>
    <cellStyle name="설명 텍스트 4 2" xfId="1964" xr:uid="{EEDD71C7-5279-4118-8E97-645365D9C763}"/>
    <cellStyle name="셀 확인 2" xfId="1966" xr:uid="{0C451A18-0E17-440C-812D-6B03FD9DE09A}"/>
    <cellStyle name="셀 확인 3" xfId="1967" xr:uid="{61FEAA0C-81D6-4921-9C30-936D4B42E838}"/>
    <cellStyle name="셀 확인 4" xfId="1968" xr:uid="{B7894FDF-A73D-4FE3-9D71-288297E71DA6}"/>
    <cellStyle name="셀 확인 4 2" xfId="1969" xr:uid="{6A403938-4B45-4EFB-A977-2A100928FB05}"/>
    <cellStyle name="쉼표 [0] 10" xfId="1972" xr:uid="{C7957F17-A6E9-4E7A-AC9C-B3190370DCA0}"/>
    <cellStyle name="쉼표 [0] 10 2" xfId="1973" xr:uid="{3237E421-E68D-4DC4-AA70-0E4E0934EE17}"/>
    <cellStyle name="쉼표 [0] 10 3" xfId="1974" xr:uid="{8D1EB969-7D1A-4106-8E76-2097D50EE005}"/>
    <cellStyle name="쉼표 [0] 11" xfId="1975" xr:uid="{AFDE58FF-6220-45A2-9105-00D012DEBCAB}"/>
    <cellStyle name="쉼표 [0] 11 2" xfId="1976" xr:uid="{23FB63F7-D45B-45C0-AE66-F60CABA49C4C}"/>
    <cellStyle name="쉼표 [0] 11 3" xfId="1977" xr:uid="{2D675996-7597-409F-AADE-74B8D17C97B3}"/>
    <cellStyle name="쉼표 [0] 12" xfId="1978" xr:uid="{F6636ED9-F452-4CFE-AD49-B0D0F029904D}"/>
    <cellStyle name="쉼표 [0] 12 2" xfId="1979" xr:uid="{B80CAB6B-9E7A-44D3-A9E3-FB53209B18FE}"/>
    <cellStyle name="쉼표 [0] 12 2 2" xfId="1980" xr:uid="{78D14BA2-AC78-4B0D-AAE1-1C36F5C80A97}"/>
    <cellStyle name="쉼표 [0] 12 2 2 2" xfId="1981" xr:uid="{0EC6DCFB-6AA3-488C-B436-A5765C382C56}"/>
    <cellStyle name="쉼표 [0] 12 2 2 3" xfId="1982" xr:uid="{B225B074-9F0C-48E9-8D7B-A608AD20D8DD}"/>
    <cellStyle name="쉼표 [0] 12 2 3" xfId="1983" xr:uid="{92E84AC0-82E3-49CC-880F-0AE1338FA8F3}"/>
    <cellStyle name="쉼표 [0] 12 2 3 2" xfId="1984" xr:uid="{3258CF2D-6C4F-47ED-A0EB-BB6EDC08F0CF}"/>
    <cellStyle name="쉼표 [0] 12 2 4" xfId="1985" xr:uid="{D4D29670-0663-4EE6-BF62-D83AA7AF16D9}"/>
    <cellStyle name="쉼표 [0] 12 3" xfId="1986" xr:uid="{AF9EA919-EC36-4D4E-AB42-1405712DF9BA}"/>
    <cellStyle name="쉼표 [0] 12 4" xfId="1987" xr:uid="{A28E16A9-E6D6-4294-923C-B4EFAAC7F84D}"/>
    <cellStyle name="쉼표 [0] 13" xfId="1988" xr:uid="{DA3F41F9-5783-47C5-9D7E-87608F0BC548}"/>
    <cellStyle name="쉼표 [0] 13 2" xfId="1989" xr:uid="{130AC54F-FC4E-41A5-97A1-0F583FEFF631}"/>
    <cellStyle name="쉼표 [0] 13 3" xfId="1990" xr:uid="{89E77815-D01E-4B06-B9B0-3240B8CF9516}"/>
    <cellStyle name="쉼표 [0] 14" xfId="1991" xr:uid="{4195704A-C005-4CAA-8D75-1D813338BEA5}"/>
    <cellStyle name="쉼표 [0] 14 2" xfId="1992" xr:uid="{9CECC6B4-7C64-450A-9EEB-6F3F4B11B7B9}"/>
    <cellStyle name="쉼표 [0] 14 3" xfId="1993" xr:uid="{DC869AB2-3CEF-4028-862D-629B192EA9D5}"/>
    <cellStyle name="쉼표 [0] 15" xfId="1994" xr:uid="{6DB0B598-2374-47E4-8382-903F6D537201}"/>
    <cellStyle name="쉼표 [0] 15 2" xfId="1995" xr:uid="{D277F393-FD1B-410B-8381-1ABE197C7C95}"/>
    <cellStyle name="쉼표 [0] 15 3" xfId="1996" xr:uid="{9EB5A33A-48EB-4240-8E89-2657176E9E45}"/>
    <cellStyle name="쉼표 [0] 16" xfId="1997" xr:uid="{97C52436-D2C0-4E32-96D3-B310C8801D2A}"/>
    <cellStyle name="쉼표 [0] 16 2" xfId="1998" xr:uid="{C860A0C8-A25D-46FA-918B-29703C246A8E}"/>
    <cellStyle name="쉼표 [0] 16 3" xfId="1999" xr:uid="{6E447F81-ED9B-44A3-B258-36152F9B53EF}"/>
    <cellStyle name="쉼표 [0] 17" xfId="2000" xr:uid="{525CD43E-B1F4-44F1-B77C-DD3C62375410}"/>
    <cellStyle name="쉼표 [0] 17 2" xfId="2001" xr:uid="{96C0A2E5-A73E-4029-B70A-985FB04A5A08}"/>
    <cellStyle name="쉼표 [0] 17 3" xfId="2002" xr:uid="{F78C9DF6-D496-4F65-92A7-58621459B1E8}"/>
    <cellStyle name="쉼표 [0] 18" xfId="2003" xr:uid="{87675C76-2DB3-42A9-8000-E1ED91F653DF}"/>
    <cellStyle name="쉼표 [0] 18 2" xfId="2004" xr:uid="{561F2D88-EC40-47A3-AC44-9C75AD58C160}"/>
    <cellStyle name="쉼표 [0] 18 3" xfId="2005" xr:uid="{75EC0766-17CA-41F9-9490-AAFF9C1C2A0C}"/>
    <cellStyle name="쉼표 [0] 19" xfId="2006" xr:uid="{C8DE7C15-2BA2-4599-8C75-0C55194EF288}"/>
    <cellStyle name="쉼표 [0] 19 2" xfId="2007" xr:uid="{6B553251-6DB1-49B3-B1D9-44BDD8853A50}"/>
    <cellStyle name="쉼표 [0] 19 2 2" xfId="2008" xr:uid="{2F25D698-5E90-4102-8F2E-0B2CA54712E7}"/>
    <cellStyle name="쉼표 [0] 19 2 2 2" xfId="2009" xr:uid="{999CEE77-2DEF-49D5-BB02-A112CD2243D4}"/>
    <cellStyle name="쉼표 [0] 19 2 2 3" xfId="2010" xr:uid="{21946728-7B66-4FF1-8589-4236A00591F4}"/>
    <cellStyle name="쉼표 [0] 19 2 3" xfId="2011" xr:uid="{BF829C63-C6A9-492F-B0DC-E2A1780CB538}"/>
    <cellStyle name="쉼표 [0] 19 2 4" xfId="2012" xr:uid="{15009FE2-6B3D-4702-82C7-66F0B6870B89}"/>
    <cellStyle name="쉼표 [0] 19 3" xfId="2013" xr:uid="{BDDC2E09-30A9-40C6-A711-9EAA5B2AF916}"/>
    <cellStyle name="쉼표 [0] 19 4" xfId="2014" xr:uid="{FA886337-8F50-4206-A1AC-D2F1CD984268}"/>
    <cellStyle name="쉼표 [0] 2" xfId="2015" xr:uid="{7FA03760-35F2-4E04-8521-27AA26C6931C}"/>
    <cellStyle name="쉼표 [0] 2 10" xfId="2016" xr:uid="{1194A877-5229-422A-8B9E-BF968470F87A}"/>
    <cellStyle name="쉼표 [0] 2 11" xfId="2017" xr:uid="{5985121E-9D56-4B6F-8C21-3F02B14C648B}"/>
    <cellStyle name="쉼표 [0] 2 2" xfId="2018" xr:uid="{98678DCD-01C5-47F3-B4F3-1FF56559382B}"/>
    <cellStyle name="쉼표 [0] 2 2 10" xfId="2019" xr:uid="{C590F445-65E8-435C-98A7-D083CB4BF433}"/>
    <cellStyle name="쉼표 [0] 2 2 10 2" xfId="2020" xr:uid="{E245F843-93BE-4458-860E-4C889B7FB358}"/>
    <cellStyle name="쉼표 [0] 2 2 2" xfId="2021" xr:uid="{15C7B816-3D2F-4855-9D4C-34D8C71AC8D2}"/>
    <cellStyle name="쉼표 [0] 2 2 2 2" xfId="2022" xr:uid="{2EA15885-B5B9-4A62-9BA0-5F00D977EEBB}"/>
    <cellStyle name="쉼표 [0] 2 2 2 3" xfId="2023" xr:uid="{BF481F1B-8C33-46D0-A844-357EF0FCB91A}"/>
    <cellStyle name="쉼표 [0] 2 2 3" xfId="2024" xr:uid="{5DB5BC35-C498-4BFA-9CB2-AFFF313C53CC}"/>
    <cellStyle name="쉼표 [0] 2 2 3 2" xfId="2025" xr:uid="{5EF78408-4DF2-4AE1-A80B-750E1D1367DC}"/>
    <cellStyle name="쉼표 [0] 2 2_EMOTION3 (2)" xfId="2026" xr:uid="{831CFBE0-307B-45F8-B692-65A89A14A30B}"/>
    <cellStyle name="쉼표 [0] 2 3" xfId="2027" xr:uid="{4FE259F6-5F63-4846-A0AF-393704FC6C0E}"/>
    <cellStyle name="쉼표 [0] 2 3 2" xfId="2028" xr:uid="{3914F13B-97DE-40B6-8E36-3666E6FE9BD4}"/>
    <cellStyle name="쉼표 [0] 2 3 2 2" xfId="2029" xr:uid="{0C2BCB06-9A15-42F1-B0DD-2694885C5732}"/>
    <cellStyle name="쉼표 [0] 2 3 2 3" xfId="2030" xr:uid="{08784F56-DD56-473E-B22C-B6C541B8ACAA}"/>
    <cellStyle name="쉼표 [0] 2 3 3" xfId="2031" xr:uid="{BA04DD3C-DFB7-4BDC-995B-630C6C873A1F}"/>
    <cellStyle name="쉼표 [0] 2 3_ title" xfId="2032" xr:uid="{2A00689C-94E6-472C-906E-FAE9E8F77E89}"/>
    <cellStyle name="쉼표 [0] 2 4" xfId="2033" xr:uid="{8C4C091D-C48D-41B3-99E3-F06AD43F3D8E}"/>
    <cellStyle name="쉼표 [0] 2 5" xfId="2034" xr:uid="{79450176-812D-4D48-87DA-AE9EC409F6BF}"/>
    <cellStyle name="쉼표 [0] 2 5 2" xfId="2035" xr:uid="{CAEDCDE3-99AE-4C84-BCEC-0564A8F005A3}"/>
    <cellStyle name="쉼표 [0] 2 6" xfId="2036" xr:uid="{DD98CD91-E351-41A8-80CB-2EA23DCF8A7C}"/>
    <cellStyle name="쉼표 [0] 2 6 2" xfId="2037" xr:uid="{5D0638B1-956F-4C91-9846-2A35B524BB75}"/>
    <cellStyle name="쉼표 [0] 2 7" xfId="2038" xr:uid="{BDE94D39-99FD-46A7-960F-7B125082F7B4}"/>
    <cellStyle name="쉼표 [0] 2 8" xfId="2039" xr:uid="{59F63A0C-AD0C-42F8-B61C-80EEDAA1BFC4}"/>
    <cellStyle name="쉼표 [0] 2 9" xfId="2040" xr:uid="{0772B395-11BF-4846-9271-54622BC48CF0}"/>
    <cellStyle name="쉼표 [0] 20" xfId="2041" xr:uid="{F59CD503-B782-4801-BCFE-1774EFF2AA46}"/>
    <cellStyle name="쉼표 [0] 20 2" xfId="2042" xr:uid="{385CF110-898C-44C2-98C6-05CD58F884CB}"/>
    <cellStyle name="쉼표 [0] 20 2 2" xfId="2043" xr:uid="{8F2EF236-2DD3-4903-91C9-36CDD5259010}"/>
    <cellStyle name="쉼표 [0] 20 2 2 2" xfId="2044" xr:uid="{9C065753-7149-4D75-83FD-4044703A79E7}"/>
    <cellStyle name="쉼표 [0] 20 2 2 3" xfId="2045" xr:uid="{6CDC1595-D029-4C76-96E2-3F8393BA75A2}"/>
    <cellStyle name="쉼표 [0] 20 2 3" xfId="2046" xr:uid="{CC123F51-825E-4C60-8083-316073342519}"/>
    <cellStyle name="쉼표 [0] 20 2 4" xfId="2047" xr:uid="{7758658A-ECB2-45D0-829B-529189AC5ACE}"/>
    <cellStyle name="쉼표 [0] 20 3" xfId="2048" xr:uid="{5E8DA3A2-8DD6-4B2F-9868-2E4D2F5EBB68}"/>
    <cellStyle name="쉼표 [0] 20 4" xfId="2049" xr:uid="{655B4840-14FC-4C9C-833C-8C1918BC773B}"/>
    <cellStyle name="쉼표 [0] 21" xfId="2050" xr:uid="{7EC9FFCA-657D-49C4-AFBE-A4252E9543E1}"/>
    <cellStyle name="쉼표 [0] 21 2" xfId="2051" xr:uid="{2042AAFD-C8F8-4A3F-8E15-4730814642CA}"/>
    <cellStyle name="쉼표 [0] 21 3" xfId="2052" xr:uid="{30344F9E-F8E4-4E19-92D2-A2E707C291B3}"/>
    <cellStyle name="쉼표 [0] 22" xfId="2053" xr:uid="{2B52F456-9E29-48BC-9CBF-03AD6B493A60}"/>
    <cellStyle name="쉼표 [0] 22 2" xfId="2054" xr:uid="{1CCCAFFE-CF07-4BE5-AE05-A814D88AAACA}"/>
    <cellStyle name="쉼표 [0] 22 3" xfId="2055" xr:uid="{50969922-A67C-420E-9620-83E9A0EA6A49}"/>
    <cellStyle name="쉼표 [0] 23" xfId="2056" xr:uid="{2EF08696-31E7-48FB-8D5C-B9EBF0DE5FA2}"/>
    <cellStyle name="쉼표 [0] 23 2" xfId="2057" xr:uid="{37D04900-7ED4-488B-8CB8-15240B47F7E3}"/>
    <cellStyle name="쉼표 [0] 24" xfId="2058" xr:uid="{324DE1F1-1751-4825-B65A-FCDD2ADF3751}"/>
    <cellStyle name="쉼표 [0] 24 2" xfId="2059" xr:uid="{FC6B9B8E-55BE-4E63-A76F-2E6A4EAF0D30}"/>
    <cellStyle name="쉼표 [0] 24 2 2" xfId="2060" xr:uid="{0F288615-D9F3-4C51-A266-84FDD6DCEFFC}"/>
    <cellStyle name="쉼표 [0] 24 2 3" xfId="2061" xr:uid="{713E2F8F-79B2-4904-B89E-56A62325760F}"/>
    <cellStyle name="쉼표 [0] 24 3" xfId="2062" xr:uid="{4A1EA107-6A9C-4864-8ABE-B50AC05E64B0}"/>
    <cellStyle name="쉼표 [0] 24 4" xfId="2063" xr:uid="{34A7D764-3DFD-42A9-8B08-D3247D0E7011}"/>
    <cellStyle name="쉼표 [0] 25" xfId="2064" xr:uid="{54ADA80F-1844-4E61-8036-400E442BCEE5}"/>
    <cellStyle name="쉼표 [0] 25 2" xfId="2065" xr:uid="{B5FC779A-65EB-4803-9749-A4EE37ABFB0D}"/>
    <cellStyle name="쉼표 [0] 25 2 2" xfId="2066" xr:uid="{80066476-F385-4AF5-98D6-729416FEC394}"/>
    <cellStyle name="쉼표 [0] 25 2 3" xfId="2067" xr:uid="{CA547561-14A0-495F-B088-7501C40B9A70}"/>
    <cellStyle name="쉼표 [0] 25 3" xfId="2068" xr:uid="{9D0176CA-124E-4C79-B7DC-10E660D14882}"/>
    <cellStyle name="쉼표 [0] 25 4" xfId="2069" xr:uid="{16788FF9-AE82-4410-B498-C235D8B771CF}"/>
    <cellStyle name="쉼표 [0] 26" xfId="2070" xr:uid="{3BAA1CAC-2670-4A45-B942-5D38E673FFFC}"/>
    <cellStyle name="쉼표 [0] 26 2" xfId="2071" xr:uid="{109D5754-AF11-45FE-B382-CBE2C74296B6}"/>
    <cellStyle name="쉼표 [0] 27" xfId="2072" xr:uid="{5C29319E-8EF2-4AFB-BD10-F72FE798CD14}"/>
    <cellStyle name="쉼표 [0] 27 2" xfId="2073" xr:uid="{ABE33026-B74A-4B17-849E-EA1BD52D085C}"/>
    <cellStyle name="쉼표 [0] 28" xfId="2074" xr:uid="{92E15BDF-E559-456B-A83F-315E6D9C71D2}"/>
    <cellStyle name="쉼표 [0] 28 2" xfId="2075" xr:uid="{4F125171-04F4-4B68-BD4C-E591D63F124B}"/>
    <cellStyle name="쉼표 [0] 29" xfId="2076" xr:uid="{BE7723FD-0804-4DD6-BCBB-5384B42F5531}"/>
    <cellStyle name="쉼표 [0] 3" xfId="2077" xr:uid="{C60A95C0-AEC0-4A0A-88B6-808174AFA8B4}"/>
    <cellStyle name="쉼표 [0] 3 2" xfId="2078" xr:uid="{1A4DDC51-D541-4903-AB6E-423AA466D521}"/>
    <cellStyle name="쉼표 [0] 3 2 2" xfId="2079" xr:uid="{8D2C1D7A-CB4D-4358-A6B2-E447D6B47C01}"/>
    <cellStyle name="쉼표 [0] 3 2 2 2" xfId="2080" xr:uid="{BE698509-C182-4958-8BD8-E16AA351EB76}"/>
    <cellStyle name="쉼표 [0] 3 2 3" xfId="2081" xr:uid="{F6017C2A-373B-4E2B-9C37-C46E0F5F5976}"/>
    <cellStyle name="쉼표 [0] 3 2 3 2" xfId="2082" xr:uid="{B9D0F8E6-F26F-4D13-8F43-8B2E0E6B278F}"/>
    <cellStyle name="쉼표 [0] 3 2 4" xfId="2083" xr:uid="{595F0AB0-C482-4085-8000-BB7E8CBF7D72}"/>
    <cellStyle name="쉼표 [0] 3 2 5" xfId="2084" xr:uid="{9792E3FA-5A02-4730-BD03-9BF660621C71}"/>
    <cellStyle name="쉼표 [0] 3 2_ title" xfId="2085" xr:uid="{D468D409-BBF6-4B84-8802-A8B74B67AD8C}"/>
    <cellStyle name="쉼표 [0] 3 3" xfId="2086" xr:uid="{6E7A3470-DE76-47CB-8167-C723FFD9667E}"/>
    <cellStyle name="쉼표 [0] 3 3 2" xfId="2087" xr:uid="{706CEE72-CF73-4E70-B372-0713D1CBCDC2}"/>
    <cellStyle name="쉼표 [0] 3 3 2 2" xfId="2088" xr:uid="{33BB03B9-C9C2-49C8-BE86-7E15A78FA19F}"/>
    <cellStyle name="쉼표 [0] 3 3 2 3" xfId="2089" xr:uid="{C2D88F53-1717-42B1-84AE-69B0A419F7D0}"/>
    <cellStyle name="쉼표 [0] 3 3 3" xfId="2090" xr:uid="{34926796-D450-4B8B-A029-2D435F252056}"/>
    <cellStyle name="쉼표 [0] 3 3 4" xfId="2091" xr:uid="{86F799C7-CF23-4229-A1C4-D41383FA093B}"/>
    <cellStyle name="쉼표 [0] 3 4" xfId="2092" xr:uid="{F5ED787A-66EF-4AD5-8304-D233A8332096}"/>
    <cellStyle name="쉼표 [0] 3 5" xfId="2093" xr:uid="{3DA1D762-D014-4A83-9939-1A5D4279D208}"/>
    <cellStyle name="쉼표 [0] 30" xfId="2094" xr:uid="{DF4C83D0-A7A1-433D-96B9-3DBCA506B61E}"/>
    <cellStyle name="쉼표 [0] 30 2" xfId="2095" xr:uid="{0977F404-C8FC-4DA5-AA85-208B9BFEB7CF}"/>
    <cellStyle name="쉼표 [0] 31" xfId="2096" xr:uid="{EDDABD7B-83BE-49B5-9D2E-FE165B1C83A7}"/>
    <cellStyle name="쉼표 [0] 32" xfId="2097" xr:uid="{E57A111B-DDF4-4332-A32A-F438A4853422}"/>
    <cellStyle name="쉼표 [0] 33" xfId="2098" xr:uid="{F9F75000-DD09-423D-9A49-ECA851A1BD71}"/>
    <cellStyle name="쉼표 [0] 34" xfId="2099" xr:uid="{D132918D-82C6-4A62-A95C-65AB98E11A70}"/>
    <cellStyle name="쉼표 [0] 4" xfId="2100" xr:uid="{43BB2295-3F0B-4419-B078-B8ACF9417C1C}"/>
    <cellStyle name="쉼표 [0] 4 2" xfId="2101" xr:uid="{E0F4057B-8216-4E21-93AE-2287D2937558}"/>
    <cellStyle name="쉼표 [0] 4 2 2" xfId="2102" xr:uid="{4550ED90-38AA-44DD-B5E3-CA89099C9EBF}"/>
    <cellStyle name="쉼표 [0] 4 2 2 2" xfId="2103" xr:uid="{84F6203C-29E0-4A02-A5D5-03D09E0D489A}"/>
    <cellStyle name="쉼표 [0] 4 2 2 3" xfId="2104" xr:uid="{43F0F8F1-158B-4D5B-BEC2-A6B3BD8FD571}"/>
    <cellStyle name="쉼표 [0] 4 2 3" xfId="2105" xr:uid="{EFA20A35-D83B-4D4E-873C-99084D48A6AD}"/>
    <cellStyle name="쉼표 [0] 4 2 4" xfId="2106" xr:uid="{E9612CA3-5B64-4E96-995A-F88BD6DD5BAB}"/>
    <cellStyle name="쉼표 [0] 4 3" xfId="2107" xr:uid="{853A10DC-109A-4003-8FB6-6DCBA689052D}"/>
    <cellStyle name="쉼표 [0] 4 3 2" xfId="2108" xr:uid="{43408887-B4E4-46E9-9FC7-CD114088CB39}"/>
    <cellStyle name="쉼표 [0] 4 3 3" xfId="2109" xr:uid="{DBAFBD08-0ED8-4E78-AE8F-065B24FFBA17}"/>
    <cellStyle name="쉼표 [0] 4 4" xfId="2110" xr:uid="{01D234CC-BD39-4207-8B32-98B73E2BFF0F}"/>
    <cellStyle name="쉼표 [0] 4 4 2" xfId="2111" xr:uid="{94C45BCE-D9F6-4368-8341-FD10AB4D243F}"/>
    <cellStyle name="쉼표 [0] 4 4 3" xfId="2112" xr:uid="{A0E973C8-E8EB-41D4-B7F2-6D942D6BB659}"/>
    <cellStyle name="쉼표 [0] 4 5" xfId="2113" xr:uid="{1D21E858-E7DC-43B1-8706-3FC1DE109A79}"/>
    <cellStyle name="쉼표 [0] 4 6" xfId="2114" xr:uid="{58E0B30D-CFE3-4C94-B9E2-0970BB79750C}"/>
    <cellStyle name="쉼표 [0] 5" xfId="2115" xr:uid="{80D91B5B-A415-4C2F-ABB3-FFC852BD5252}"/>
    <cellStyle name="쉼표 [0] 5 2" xfId="2116" xr:uid="{305F36F9-9EC0-47BA-B288-9C5EC7E0393C}"/>
    <cellStyle name="쉼표 [0] 5 2 2" xfId="2117" xr:uid="{7462E7DD-2446-4424-BD1D-E4620C725E00}"/>
    <cellStyle name="쉼표 [0] 5 2 2 2" xfId="2118" xr:uid="{0C99168C-EE7A-4C90-93DF-FD8BDC17AE33}"/>
    <cellStyle name="쉼표 [0] 5 2 2 3" xfId="2119" xr:uid="{B1BD09D3-055F-4531-9FDE-506A882C7F7B}"/>
    <cellStyle name="쉼표 [0] 5 2 3" xfId="2120" xr:uid="{2121A4B4-78A1-4844-9D6C-81CC529BB1FD}"/>
    <cellStyle name="쉼표 [0] 5 2 4" xfId="2121" xr:uid="{15900411-9F09-47F6-A967-19A78E535B30}"/>
    <cellStyle name="쉼표 [0] 5 3" xfId="2122" xr:uid="{5E673889-4BCB-4F87-93F1-4D0FF55BAD92}"/>
    <cellStyle name="쉼표 [0] 5 4" xfId="2123" xr:uid="{32F9E837-B766-415C-8F36-2548CC803EFF}"/>
    <cellStyle name="쉼표 [0] 6" xfId="2124" xr:uid="{2E8A80CF-3B08-4456-8C75-67C0842C0F76}"/>
    <cellStyle name="쉼표 [0] 6 2" xfId="2125" xr:uid="{6C8B9631-9459-474B-874E-48F1CD33AE6A}"/>
    <cellStyle name="쉼표 [0] 6 2 2" xfId="2126" xr:uid="{2A922B78-3B0B-4C18-8D3C-743752E4A1E4}"/>
    <cellStyle name="쉼표 [0] 6 2 3" xfId="2127" xr:uid="{2EB3502A-D5CF-43CD-90D6-52031C113DC0}"/>
    <cellStyle name="쉼표 [0] 6 3" xfId="2128" xr:uid="{50AFE378-7387-4487-9ED5-67B5B32C074C}"/>
    <cellStyle name="쉼표 [0] 6 3 2" xfId="2129" xr:uid="{D5830013-D7E7-47CE-9B77-471747DB12C3}"/>
    <cellStyle name="쉼표 [0] 6 3 3" xfId="2130" xr:uid="{53A7E622-1BB1-4B68-92FB-974AAB3AA550}"/>
    <cellStyle name="쉼표 [0] 6 4" xfId="2131" xr:uid="{225976BF-FE6B-4693-8990-5E9B49E4E4C8}"/>
    <cellStyle name="쉼표 [0] 6 5" xfId="2132" xr:uid="{FCA4C943-227E-430F-9151-D92896E37293}"/>
    <cellStyle name="쉼표 [0] 7" xfId="2133" xr:uid="{A156C827-A37C-4C44-94B2-A9E5C2F6D2A5}"/>
    <cellStyle name="쉼표 [0] 7 2" xfId="2134" xr:uid="{FE8C8982-BB23-402F-94A9-DFE6F150CDAD}"/>
    <cellStyle name="쉼표 [0] 7 3" xfId="2135" xr:uid="{5E4E7DE1-B64C-4627-8E32-26718ED2CD3F}"/>
    <cellStyle name="쉼표 [0] 8" xfId="2136" xr:uid="{8DE36623-9A5C-4791-9FA0-C5AFA26C714A}"/>
    <cellStyle name="쉼표 [0] 8 2" xfId="2137" xr:uid="{090938D4-C2AF-4F7D-8519-1680AE75CFC5}"/>
    <cellStyle name="쉼표 [0] 8 2 2" xfId="2138" xr:uid="{33C4714C-25D7-4BD3-8469-9D1ED8FCD89A}"/>
    <cellStyle name="쉼표 [0] 8 2 3" xfId="2139" xr:uid="{0FE0B5B9-94BE-41BA-ACB0-448A018A74E2}"/>
    <cellStyle name="쉼표 [0] 8 3" xfId="2140" xr:uid="{944CDC51-852A-4213-AB00-F3FACE01C88A}"/>
    <cellStyle name="쉼표 [0] 8 3 2" xfId="2141" xr:uid="{CD52322D-6A7A-44AB-B6F0-2B863E82B3B2}"/>
    <cellStyle name="쉼표 [0] 8 3 3" xfId="2142" xr:uid="{CD5A42DB-D67E-4DF5-AFBB-7C2E4EAED5C3}"/>
    <cellStyle name="쉼표 [0] 8 4" xfId="2143" xr:uid="{4630A0BF-E808-447A-9459-D5E9F060881B}"/>
    <cellStyle name="쉼표 [0] 8 5" xfId="2144" xr:uid="{4E2FFA25-F853-41F4-B0B7-E16245D5EF4B}"/>
    <cellStyle name="쉼표 [0] 9" xfId="2145" xr:uid="{9ECA911D-E1AD-4526-9610-70B8381EF605}"/>
    <cellStyle name="쉼표 [0] 9 2" xfId="2146" xr:uid="{2DF22816-E4B9-4D3D-9E6F-8C61856F2025}"/>
    <cellStyle name="쉼표 [0] 9 3" xfId="2147" xr:uid="{FF1D3777-2315-406D-84B1-21B47CA6D147}"/>
    <cellStyle name="연결된 셀 2" xfId="2149" xr:uid="{4FAA871C-F7B9-4003-9AF6-959596221097}"/>
    <cellStyle name="연결된 셀 3" xfId="2150" xr:uid="{CDECE577-BE0D-402D-A738-074550DC3455}"/>
    <cellStyle name="연결된 셀 4" xfId="2151" xr:uid="{03306A66-160A-4FB1-BF05-DCF533B87CED}"/>
    <cellStyle name="연결된 셀 4 2" xfId="2152" xr:uid="{823AE68F-1912-47A4-9114-5768B94888F7}"/>
    <cellStyle name="요약 2" xfId="2154" xr:uid="{737C747B-0BA7-48D2-9133-17B1CF863AAA}"/>
    <cellStyle name="요약 3" xfId="2155" xr:uid="{EBFF5B73-1FD9-4405-B130-EEF8E3124B55}"/>
    <cellStyle name="요약 4" xfId="2156" xr:uid="{CE35BE45-CAB2-4E45-BBAE-CF7D52730928}"/>
    <cellStyle name="요약 4 2" xfId="2157" xr:uid="{D6315AEF-3A47-4596-A957-ACA25C3CF2BA}"/>
    <cellStyle name="입력 2" xfId="2159" xr:uid="{13A52D99-EB5A-4CF0-9634-8495410740DF}"/>
    <cellStyle name="입력 3" xfId="2160" xr:uid="{451D4169-A7CA-415F-8C6B-C36ADD87FE09}"/>
    <cellStyle name="입력 4" xfId="2161" xr:uid="{FD7572EB-CE5D-4F34-8A6E-422F04716FBD}"/>
    <cellStyle name="입력 4 2" xfId="2162" xr:uid="{6F6E8124-1768-44EB-93F1-AA7D70A192FD}"/>
    <cellStyle name="제목 1 2" xfId="2165" xr:uid="{68C0BA2A-DCB9-4739-AEEA-FF662E71ABDF}"/>
    <cellStyle name="제목 1 3" xfId="2166" xr:uid="{921BF674-D0DD-4ADF-A690-9B3BCC9B20BB}"/>
    <cellStyle name="제목 1 4" xfId="2167" xr:uid="{CC3D90EC-1E81-4AE8-87BF-D1B8CF5BFE73}"/>
    <cellStyle name="제목 1 4 2" xfId="2168" xr:uid="{CBAC56A7-B33A-443E-95D7-B7513117D036}"/>
    <cellStyle name="제목 2 2" xfId="2170" xr:uid="{6D1A3DBC-2F70-430C-8D49-06BB989FAC19}"/>
    <cellStyle name="제목 2 3" xfId="2171" xr:uid="{B1AF026E-AFF2-4B3D-AE35-9404FA807642}"/>
    <cellStyle name="제목 2 4" xfId="2172" xr:uid="{A7EB44F8-25E7-4B8B-9F77-92BA66B738A0}"/>
    <cellStyle name="제목 2 4 2" xfId="2173" xr:uid="{1D5DA21C-52CF-4E01-8327-A5B78E155AF4}"/>
    <cellStyle name="제목 3 2" xfId="2175" xr:uid="{88FE6114-6EE5-484E-B8F9-11F7C898980D}"/>
    <cellStyle name="제목 3 3" xfId="2176" xr:uid="{23D73110-879F-4A4F-A530-3C1F299E42A4}"/>
    <cellStyle name="제목 3 4" xfId="2177" xr:uid="{15A8FA1D-88E2-4F8F-8E0F-F48409602F7C}"/>
    <cellStyle name="제목 3 4 2" xfId="2178" xr:uid="{87FA31B2-7ECC-42C1-A63E-4F4F73CD8B57}"/>
    <cellStyle name="제목 4 2" xfId="2180" xr:uid="{096263E2-4041-4882-950F-D3DBCF1B7B88}"/>
    <cellStyle name="제목 4 3" xfId="2181" xr:uid="{65450A66-5ADE-4028-B96A-C3CFB681B47E}"/>
    <cellStyle name="제목 4 4" xfId="2182" xr:uid="{CC627625-4E85-42D8-9241-1E1CEF1AEFDB}"/>
    <cellStyle name="제목 4 4 2" xfId="2183" xr:uid="{07FA078A-DDA4-44F6-8643-415883837364}"/>
    <cellStyle name="제목 5" xfId="2184" xr:uid="{3541F745-1D09-4451-B6CA-DC1162794D1B}"/>
    <cellStyle name="제목 6" xfId="2185" xr:uid="{C116DA20-B836-4665-A72D-1698B5A96A16}"/>
    <cellStyle name="제목 7" xfId="2186" xr:uid="{82899F25-7C52-44FA-90B3-A7F46586862C}"/>
    <cellStyle name="제목 8" xfId="2187" xr:uid="{849849DF-79B0-4697-882C-7B33F053ED80}"/>
    <cellStyle name="좋음 2" xfId="2189" xr:uid="{4259A85C-7F77-453C-B1C3-1C3EB886FF18}"/>
    <cellStyle name="좋음 3" xfId="2190" xr:uid="{DAC2C4FF-9679-47F8-8862-A0ACDF60C75E}"/>
    <cellStyle name="좋음 4" xfId="2191" xr:uid="{28C8B2C3-41EE-49BB-8D36-655613D3B604}"/>
    <cellStyle name="좋음 4 2" xfId="2192" xr:uid="{2AA7C6EF-A12A-42CD-8AAD-DC371EC1CD59}"/>
    <cellStyle name="출력 2" xfId="2201" xr:uid="{20E7F425-82F9-44AF-A24F-5FD709107D66}"/>
    <cellStyle name="출력 3" xfId="2202" xr:uid="{F047BC0B-B199-4664-BCA6-1B64FD7F679B}"/>
    <cellStyle name="출력 4" xfId="2203" xr:uid="{C1C6363C-C38C-4C27-BEB4-3F8FB74A7915}"/>
    <cellStyle name="출력 4 2" xfId="2204" xr:uid="{B7BA1A2D-C0A0-4AF6-BAA5-822E117DF665}"/>
    <cellStyle name="콤마 [0]_0101-03 품질목표 추진계획-실적서(98).XLS Chart 2" xfId="2205" xr:uid="{23991BAD-468E-4C48-8EAB-D59181D15927}"/>
    <cellStyle name="콤마_0101-03 품질목표 추진계획-실적서(98).XLS Chart 2" xfId="2206" xr:uid="{7D7DDA83-C9AA-4672-B141-E8C3D4F51332}"/>
    <cellStyle name="통화 [0] 10" xfId="2207" xr:uid="{0C91814A-E867-4F16-AE04-142EE0E5AAA0}"/>
    <cellStyle name="통화 [0] 10 2" xfId="2208" xr:uid="{BECC1E27-CA7A-4DD4-9814-F96ADF3EE4A2}"/>
    <cellStyle name="통화 [0] 11" xfId="2209" xr:uid="{09899754-6CE6-42B8-B44D-A3FDE2597E0D}"/>
    <cellStyle name="통화 [0] 11 2" xfId="2210" xr:uid="{92F196C4-081D-4C2E-8382-3FCB8C3B077C}"/>
    <cellStyle name="통화 [0] 12" xfId="2211" xr:uid="{D7F72C3F-FFD4-4D5D-AEBF-11AFDA81850D}"/>
    <cellStyle name="통화 [0] 12 2" xfId="2212" xr:uid="{97740EC1-38BA-4A41-978E-FCDADB4ED178}"/>
    <cellStyle name="통화 [0] 13" xfId="2213" xr:uid="{1BEEDB3C-FACB-4F78-8208-0595BDE42255}"/>
    <cellStyle name="통화 [0] 13 2" xfId="2214" xr:uid="{EAA2D00D-31D4-4E4B-B620-6C0E10F1D0A6}"/>
    <cellStyle name="통화 [0] 14" xfId="2215" xr:uid="{31D04105-7E76-4558-9C59-7BC2342CD718}"/>
    <cellStyle name="통화 [0] 14 2" xfId="2216" xr:uid="{9BCF2956-44BF-4556-BA8D-D7A41CD5FDD9}"/>
    <cellStyle name="통화 [0] 15" xfId="2217" xr:uid="{42E5415F-F44F-4D27-8BA7-537B12DC8DF1}"/>
    <cellStyle name="통화 [0] 15 2" xfId="2218" xr:uid="{7A9F08F2-32FE-4BFC-8DC0-7D1E1C26FB9E}"/>
    <cellStyle name="통화 [0] 16" xfId="2219" xr:uid="{4C193E77-5217-4782-B0D6-7C4306CF338E}"/>
    <cellStyle name="통화 [0] 16 2" xfId="2220" xr:uid="{498F40F4-3806-486A-B04D-C054FC01B8AC}"/>
    <cellStyle name="통화 [0] 17" xfId="2221" xr:uid="{E8B90B23-597F-4113-81FB-4F50903A993F}"/>
    <cellStyle name="통화 [0] 17 2" xfId="2222" xr:uid="{39D5100A-51D2-499E-835B-63E5EB63AD8A}"/>
    <cellStyle name="통화 [0] 18" xfId="2223" xr:uid="{5ADD6D95-5CBD-4735-BC8D-29C1D1D97C7E}"/>
    <cellStyle name="통화 [0] 18 2" xfId="2224" xr:uid="{6A7A6067-1066-4E2A-86EC-76C6B9EF1225}"/>
    <cellStyle name="통화 [0] 19" xfId="2225" xr:uid="{04C3BC4E-72A6-4736-AEB6-0295A3168A12}"/>
    <cellStyle name="통화 [0] 19 2" xfId="2226" xr:uid="{0E5CE529-6E8D-443C-9489-3F2A9A4BEEF0}"/>
    <cellStyle name="통화 [0] 2" xfId="2227" xr:uid="{216649EF-9E62-4729-BCB0-535F90C8AE42}"/>
    <cellStyle name="통화 [0] 2 2" xfId="2228" xr:uid="{4B60CDE7-1716-498E-9154-86535F15223F}"/>
    <cellStyle name="통화 [0] 2 3" xfId="2229" xr:uid="{4CB10BC4-C39C-4869-B248-B706DA0D4BB8}"/>
    <cellStyle name="통화 [0] 20" xfId="2230" xr:uid="{CC1135FF-4BF3-4044-A6C2-2813E5EB22B9}"/>
    <cellStyle name="통화 [0] 20 2" xfId="2231" xr:uid="{01A04405-776A-4BDE-8D6A-3EF8D70610F0}"/>
    <cellStyle name="통화 [0] 21" xfId="2232" xr:uid="{7CDF6ED5-4CB9-4D7B-904A-03C744025352}"/>
    <cellStyle name="통화 [0] 21 2" xfId="2233" xr:uid="{1A210966-4CDA-482F-9E33-C06508A9B6F8}"/>
    <cellStyle name="통화 [0] 3" xfId="2234" xr:uid="{2E8E1FF3-F9D8-4F93-99B5-D64E92736361}"/>
    <cellStyle name="통화 [0] 3 2" xfId="2235" xr:uid="{92F390EE-50FB-43F5-B40C-4437D62717C0}"/>
    <cellStyle name="통화 [0] 4" xfId="2236" xr:uid="{0A0295C2-6BE1-44CB-BDA1-17E229985877}"/>
    <cellStyle name="통화 [0] 4 2" xfId="2237" xr:uid="{8EB24C66-AF03-4185-9934-B1DA0F105E25}"/>
    <cellStyle name="통화 [0] 5" xfId="2238" xr:uid="{7EC9A764-8275-4E29-8E2B-05D45C4FD99E}"/>
    <cellStyle name="통화 [0] 5 2" xfId="2239" xr:uid="{E499FDED-E913-4F65-AB60-CA08B5ACCF98}"/>
    <cellStyle name="통화 [0] 6" xfId="2240" xr:uid="{79871288-76B9-4AA3-8F67-265D773BB595}"/>
    <cellStyle name="통화 [0] 6 2" xfId="2241" xr:uid="{DB56A8E3-C801-4A07-B782-06386DF4D7E3}"/>
    <cellStyle name="통화 [0] 7" xfId="2242" xr:uid="{513AFA25-2534-4667-A4B8-619C8C94204E}"/>
    <cellStyle name="통화 [0] 7 2" xfId="2243" xr:uid="{FD3D324F-27AB-41C7-BB7B-D15CA3BA24FB}"/>
    <cellStyle name="통화 [0] 8" xfId="2244" xr:uid="{7FD5714E-D4EE-4F24-BF65-F139D502D523}"/>
    <cellStyle name="통화 [0] 8 2" xfId="2245" xr:uid="{379F7FB9-9340-42EE-A26F-654AFB03604E}"/>
    <cellStyle name="통화 [0] 9" xfId="2246" xr:uid="{F21AB19C-4611-4C0E-8062-970D2706A55A}"/>
    <cellStyle name="통화 [0] 9 2" xfId="2247" xr:uid="{EF5C5CCD-BA18-426C-93E0-6BE4BD07D3E5}"/>
    <cellStyle name="표준 10" xfId="2254" xr:uid="{12676774-F756-4F1E-B835-7B9144F0D3F1}"/>
    <cellStyle name="표준 10 2" xfId="2255" xr:uid="{CB1366B5-E4C6-4326-AEC1-F187F082A278}"/>
    <cellStyle name="표준 10 3" xfId="2256" xr:uid="{A915CE3E-BFE2-4458-8EC0-CAD1AF093F15}"/>
    <cellStyle name="표준 100" xfId="2257" xr:uid="{C794336A-4C77-4A52-8CFC-A9121A4C3121}"/>
    <cellStyle name="표준 100 2" xfId="2258" xr:uid="{6DEBCBC0-AEC4-43C5-8F8B-941B985D42CD}"/>
    <cellStyle name="표준 100 3" xfId="2259" xr:uid="{46AA262A-6642-469E-9570-5E456B7771AF}"/>
    <cellStyle name="표준 101" xfId="2260" xr:uid="{6F567D24-6C84-4CDA-9312-E6EB001B55B4}"/>
    <cellStyle name="표준 101 2" xfId="2261" xr:uid="{BC1EDDC0-0B7F-45FD-B610-0FC8644C798B}"/>
    <cellStyle name="표준 101 2 2" xfId="2262" xr:uid="{ACDAFEBC-5D66-466A-8D97-70B74B0C801F}"/>
    <cellStyle name="표준 101 2 2 2" xfId="2263" xr:uid="{8CFBEA3A-3355-4DFD-8EC9-4D72C4348CD8}"/>
    <cellStyle name="표준 101 2 2 3" xfId="2264" xr:uid="{81069CAB-3C8E-45FC-9779-492398F051C3}"/>
    <cellStyle name="표준 101 2 3" xfId="2265" xr:uid="{28D9EE5B-0FF3-46EF-9A0A-2413AF42DD3F}"/>
    <cellStyle name="표준 101 2 3 2" xfId="2266" xr:uid="{F543060D-FACD-4147-8BA0-4887AB898A83}"/>
    <cellStyle name="표준 101 2 4" xfId="2267" xr:uid="{06D633F9-DF5D-4959-B868-4B59AB0D2054}"/>
    <cellStyle name="표준 101 2_ title" xfId="2268" xr:uid="{29DE8D16-1613-4E63-8A1F-33BE8055A328}"/>
    <cellStyle name="표준 101 3" xfId="2269" xr:uid="{48F4EDE1-1CFA-4DFA-8E05-79B88114F3D1}"/>
    <cellStyle name="표준 101 3 2" xfId="2270" xr:uid="{6202C075-6034-403D-A521-EB03267ADC11}"/>
    <cellStyle name="표준 101 4" xfId="2271" xr:uid="{82A96353-2A87-4222-88A4-19ED0531FC41}"/>
    <cellStyle name="표준 101 5" xfId="2272" xr:uid="{89279CCF-8E34-4DBB-9304-ADE6DFF49A56}"/>
    <cellStyle name="표준 101_AJ001456 SPREADER BARS 30cm 본작업사양서 rev5(2014.11.06)--작업중" xfId="2273" xr:uid="{1DC29EF7-5632-4029-8B6A-3CAD1F6DA1CD}"/>
    <cellStyle name="표준 102" xfId="2274" xr:uid="{D726F26E-6640-49F9-A71E-FB1F61C87C2D}"/>
    <cellStyle name="표준 102 2" xfId="2275" xr:uid="{9B569524-A011-412C-8EC5-44B9CB585D85}"/>
    <cellStyle name="표준 102 2 2" xfId="2276" xr:uid="{6E525274-DE04-4813-B84A-6B95A439EC73}"/>
    <cellStyle name="표준 102 2 2 2" xfId="2277" xr:uid="{622B8916-F9C0-46D8-8EFF-B71254578D47}"/>
    <cellStyle name="표준 102 2 2 3" xfId="2278" xr:uid="{FF135427-1AFC-45C8-B71A-EB91B4EF5534}"/>
    <cellStyle name="표준 102 2 3" xfId="2279" xr:uid="{D67160E3-8766-434E-860A-7C1F5272306E}"/>
    <cellStyle name="표준 102 2 3 2" xfId="2280" xr:uid="{FE3E1AA1-BE56-400A-A2F0-81F567A859B2}"/>
    <cellStyle name="표준 102 2 4" xfId="2281" xr:uid="{05A47331-F20B-4F86-8D04-452B2BC6CC97}"/>
    <cellStyle name="표준 102 2_ title" xfId="2282" xr:uid="{BC0749D5-C14E-4321-BF04-D2AF3276A414}"/>
    <cellStyle name="표준 102 3" xfId="2283" xr:uid="{DC9204B1-FCED-45AE-AA1F-47C2D31BE133}"/>
    <cellStyle name="표준 102 3 2" xfId="2284" xr:uid="{4EB9C812-AB5E-4257-B2AE-75F97FD6BBCD}"/>
    <cellStyle name="표준 102 4" xfId="2285" xr:uid="{BE07D293-6EC8-4A7F-A33E-C8A6D83257CF}"/>
    <cellStyle name="표준 102 5" xfId="2286" xr:uid="{55F8F291-0A93-43F6-9EE4-60A80199851A}"/>
    <cellStyle name="표준 102_AJ001456 SPREADER BARS 30cm 본작업사양서 rev5(2014.11.06)--작업중" xfId="2287" xr:uid="{564CEEE9-0334-47AE-B329-1C7CBF8B9EFE}"/>
    <cellStyle name="표준 103" xfId="2288" xr:uid="{B797CFBA-28C1-46FB-A1DE-0CECADC3EC17}"/>
    <cellStyle name="표준 103 2" xfId="2289" xr:uid="{D3B143FA-5C2A-45C2-ACF2-654B51875670}"/>
    <cellStyle name="표준 103 2 2" xfId="2290" xr:uid="{43C7B49C-7199-44FA-B8D2-C4F2BFE8A2DB}"/>
    <cellStyle name="표준 103 3" xfId="2291" xr:uid="{1E559AAC-26BC-4947-B131-FEB6A4DF413C}"/>
    <cellStyle name="표준 103 4" xfId="2292" xr:uid="{5B18CA5F-FC31-48FC-8C2C-399282A3B9BC}"/>
    <cellStyle name="표준 103_AJ001456 SPREADER BARS 30cm 본작업사양서 rev5(2014.11.06)--작업중" xfId="2293" xr:uid="{D81AA028-5D5F-4C1B-885B-D603E85F5DFD}"/>
    <cellStyle name="표준 104" xfId="2294" xr:uid="{2B56C1E5-A039-42E8-9C8E-817D3C72DF0A}"/>
    <cellStyle name="표준 104 2" xfId="2295" xr:uid="{1232204B-E251-480F-A20D-8B80656FC0CC}"/>
    <cellStyle name="표준 105" xfId="2296" xr:uid="{0F4D63B3-FECB-4F6C-914F-524FEADA350C}"/>
    <cellStyle name="표준 105 2" xfId="2297" xr:uid="{1E17EEA3-DF11-41A4-8675-87B6325B9A01}"/>
    <cellStyle name="표준 106" xfId="2298" xr:uid="{A9EBC9B8-0F30-451B-857D-4C17DBEC0105}"/>
    <cellStyle name="표준 106 2" xfId="2299" xr:uid="{257BD773-0DFA-42EE-87C8-A5031E0C573F}"/>
    <cellStyle name="표준 106 3" xfId="2300" xr:uid="{14BB4A82-6EDC-4C6B-9C60-115B41766971}"/>
    <cellStyle name="표준 107" xfId="2301" xr:uid="{C55004D1-2E8B-44F0-ACE7-8524C7FFE154}"/>
    <cellStyle name="표준 107 2" xfId="2302" xr:uid="{37C24138-D0C7-4037-96A1-1C8A4D60F1D4}"/>
    <cellStyle name="표준 107 3" xfId="2303" xr:uid="{F91B1647-A96E-4A2E-8DFA-7AC5698E49EC}"/>
    <cellStyle name="표준 108" xfId="2304" xr:uid="{980424F6-BF6A-41BC-8130-3054957E9E1F}"/>
    <cellStyle name="표준 108 2" xfId="2305" xr:uid="{5CA5D118-C39A-4B83-868F-3F3DA4BB6847}"/>
    <cellStyle name="표준 108 3" xfId="2306" xr:uid="{04F50696-3F8F-4DC6-8658-3E5E9E8EB1B2}"/>
    <cellStyle name="표준 109" xfId="2307" xr:uid="{805D638F-0950-4992-B8C0-0DD349D1DA7E}"/>
    <cellStyle name="표준 109 2" xfId="2308" xr:uid="{D2A56A5E-0BCD-48D6-9869-169683E32233}"/>
    <cellStyle name="표준 109 3" xfId="2309" xr:uid="{6E468D20-6FB8-48D4-871C-2E128CBA565C}"/>
    <cellStyle name="표준 11" xfId="2310" xr:uid="{55025955-8A50-44EB-8C02-986E4CEE7E20}"/>
    <cellStyle name="표준 11 2" xfId="2311" xr:uid="{CA071D9D-FD59-4552-916E-1FDD7A5D9430}"/>
    <cellStyle name="표준 11 3" xfId="2312" xr:uid="{7C6174E8-EF30-466F-9731-499E5F51BB12}"/>
    <cellStyle name="표준 110" xfId="2313" xr:uid="{A2588088-2F18-4F4E-99B1-9EFD04AFB124}"/>
    <cellStyle name="표준 110 2" xfId="2314" xr:uid="{0296DE64-E5F5-4666-8C34-4D614361C31E}"/>
    <cellStyle name="표준 110 3" xfId="2315" xr:uid="{8AF05301-5DB6-4808-B1B8-FEFE981FFAF3}"/>
    <cellStyle name="표준 111" xfId="2316" xr:uid="{934F056E-936A-476E-8A51-3223BB0BECC1}"/>
    <cellStyle name="표준 111 2" xfId="2317" xr:uid="{4E5D551C-898D-4588-A5F2-6052A8F0321F}"/>
    <cellStyle name="표준 111 3" xfId="2318" xr:uid="{434B60BE-6703-4F34-9B12-380C82DEFA0A}"/>
    <cellStyle name="표준 112" xfId="2319" xr:uid="{432076EF-A1EC-4759-8711-46D0AFA045D0}"/>
    <cellStyle name="표준 112 2" xfId="2320" xr:uid="{601007D9-3E5D-432B-BA34-3C6E6DDF7F02}"/>
    <cellStyle name="표준 112 3" xfId="2321" xr:uid="{6EA710D1-97A8-426B-A412-AF63B70EB8EE}"/>
    <cellStyle name="표준 113" xfId="2322" xr:uid="{8B6F9D66-CB2B-4F30-AD4E-758A2CA0A361}"/>
    <cellStyle name="표준 113 2" xfId="2323" xr:uid="{C52CF6E8-9163-4E58-832A-1B296604A573}"/>
    <cellStyle name="표준 113 3" xfId="2324" xr:uid="{70C566C6-7B73-464F-A1E9-C590A480677B}"/>
    <cellStyle name="표준 114" xfId="2325" xr:uid="{685B86C6-C8E8-4CB8-B963-9AA6941C611A}"/>
    <cellStyle name="표준 114 2" xfId="2326" xr:uid="{D15B76BC-6F62-451E-9B2A-F53F85FF97DE}"/>
    <cellStyle name="표준 114 3" xfId="2327" xr:uid="{94613588-40B4-408C-9BB6-F6D3325B3AD5}"/>
    <cellStyle name="표준 115" xfId="2328" xr:uid="{A67E496D-31F7-4658-8A55-F61B86C5D702}"/>
    <cellStyle name="표준 115 2" xfId="2329" xr:uid="{0D48B6FD-6BCF-4EFB-81B3-5687573860A3}"/>
    <cellStyle name="표준 115 3" xfId="2330" xr:uid="{22873A11-988E-449A-9A35-C31C2C3F4B6E}"/>
    <cellStyle name="표준 116" xfId="2331" xr:uid="{25B89881-32BE-4FB3-AD26-73CA5A70ADAC}"/>
    <cellStyle name="표준 116 2" xfId="2332" xr:uid="{F33612D2-104B-442F-99A7-083E6919C3CD}"/>
    <cellStyle name="표준 116 3" xfId="2333" xr:uid="{86E65DBA-AF9F-4ABB-B8C3-ADE90A5E5692}"/>
    <cellStyle name="표준 117" xfId="2334" xr:uid="{CD5BBC3C-BE25-44F4-B3DB-CBBE0D4EDB3A}"/>
    <cellStyle name="표준 117 2" xfId="2335" xr:uid="{DB036B57-0387-4F6D-90FA-0DB600E067C2}"/>
    <cellStyle name="표준 117 3" xfId="2336" xr:uid="{9EA6783B-8D02-4B11-87D2-CE95517C8C7F}"/>
    <cellStyle name="표준 118" xfId="2337" xr:uid="{CEEB0939-B2A2-488A-9563-34E876064413}"/>
    <cellStyle name="표준 118 2" xfId="2338" xr:uid="{2D34290A-83A1-4DE5-A6C3-FCAF962CE43D}"/>
    <cellStyle name="표준 118 3" xfId="2339" xr:uid="{3E08A06C-99BD-4E2A-B110-488B4ECC726B}"/>
    <cellStyle name="표준 119" xfId="2340" xr:uid="{D3202E76-E3CD-4ECD-8656-C217FE139C26}"/>
    <cellStyle name="표준 119 2" xfId="2341" xr:uid="{0F9E2420-9792-427B-9EF9-3DF84A7D95FE}"/>
    <cellStyle name="표준 119 3" xfId="2342" xr:uid="{06A78C04-DCCF-45AF-BA44-5F78F4F8A283}"/>
    <cellStyle name="표준 12" xfId="2343" xr:uid="{07FC28A2-2ABF-4206-B6ED-ACB7F74F4404}"/>
    <cellStyle name="표준 12 2" xfId="2344" xr:uid="{FC0372DD-AFE9-4952-B624-69E815103F88}"/>
    <cellStyle name="표준 12 3" xfId="2345" xr:uid="{044BC314-C496-49A2-B361-B6B682A65CD6}"/>
    <cellStyle name="표준 120" xfId="2346" xr:uid="{4E12E5D8-2CE3-4788-963B-5FF728106891}"/>
    <cellStyle name="표준 120 2" xfId="2347" xr:uid="{8C786C2A-BF77-441A-92CE-E0C53404B15E}"/>
    <cellStyle name="표준 120 3" xfId="2348" xr:uid="{CE4B48EE-9B6E-4410-80EC-61FA7E03457D}"/>
    <cellStyle name="표준 121" xfId="2349" xr:uid="{CBEA24DF-8116-4C3F-B8B2-30F68E415068}"/>
    <cellStyle name="표준 121 2" xfId="2350" xr:uid="{EEBDA896-90B7-42A8-A982-3EDB2D78BAB6}"/>
    <cellStyle name="표준 121 3" xfId="2351" xr:uid="{4348FE65-6A4C-4C7B-84C2-52B17B2F3EC3}"/>
    <cellStyle name="표준 122" xfId="2352" xr:uid="{DECD0753-662E-4680-B183-C7E90C3279FA}"/>
    <cellStyle name="표준 122 2" xfId="2353" xr:uid="{7F52FF4D-79CD-4D00-AA53-AC1378FC8925}"/>
    <cellStyle name="표준 122 3" xfId="2354" xr:uid="{98212BC5-A055-421B-8545-28BAF3F0C023}"/>
    <cellStyle name="표준 123" xfId="2355" xr:uid="{BFA5F7F4-BACF-433B-B449-6B5FBC229D26}"/>
    <cellStyle name="표준 123 2" xfId="2356" xr:uid="{1B6AFED2-22ED-4774-BD9D-74D13068F1F7}"/>
    <cellStyle name="표준 123 3" xfId="2357" xr:uid="{7EFEF6E2-31BF-44F6-A7B9-FE85A5D86501}"/>
    <cellStyle name="표준 124" xfId="2358" xr:uid="{0BA83FB9-AFF3-4AA3-B238-0271C16697D8}"/>
    <cellStyle name="표준 124 2" xfId="2359" xr:uid="{1B03F106-BF49-4970-921B-17F63C5B51B0}"/>
    <cellStyle name="표준 124 3" xfId="2360" xr:uid="{896BCAD5-4789-4A08-8BF7-22DEBE5C0BA8}"/>
    <cellStyle name="표준 125" xfId="2361" xr:uid="{4984CCB8-ECEF-43FD-9B96-D34A2201E043}"/>
    <cellStyle name="표준 125 2" xfId="2362" xr:uid="{A817F724-07CF-43A5-8F6F-BB15AF7FC35D}"/>
    <cellStyle name="표준 125 3" xfId="2363" xr:uid="{BDA0EAFE-14E8-4C3F-9AE3-B48321F9C104}"/>
    <cellStyle name="표준 126" xfId="2364" xr:uid="{73C02124-70F6-470A-AC27-506D9AA6526D}"/>
    <cellStyle name="표준 126 2" xfId="2365" xr:uid="{D07E6760-AD8B-4ED1-B718-C93DB78A78EA}"/>
    <cellStyle name="표준 127" xfId="2366" xr:uid="{A0A4B119-2547-49C2-81D2-6AE7FFB6D3BF}"/>
    <cellStyle name="표준 127 2" xfId="2367" xr:uid="{388E0139-2995-4D4A-950D-552B1F82495A}"/>
    <cellStyle name="표준 127 3" xfId="2368" xr:uid="{DCBB0C45-D4DE-4925-8539-C8120756AA7B}"/>
    <cellStyle name="표준 128" xfId="2369" xr:uid="{B4F54C5D-B526-421B-8315-474D2F805E27}"/>
    <cellStyle name="표준 128 2" xfId="2370" xr:uid="{F86854C3-5FB1-45D9-8F47-BA18D5F80EF4}"/>
    <cellStyle name="표준 128 3" xfId="2371" xr:uid="{E0AC357B-1FB7-4193-83E0-E0D667F48241}"/>
    <cellStyle name="표준 129" xfId="2372" xr:uid="{981F0826-9206-4D57-857A-078E024AC757}"/>
    <cellStyle name="표준 129 2" xfId="2373" xr:uid="{9DB422FB-2E95-4D7B-B8CE-ED5E2291C8C5}"/>
    <cellStyle name="표준 129 3" xfId="2374" xr:uid="{2EED31EE-6010-4259-A80F-4824C7AAC1DB}"/>
    <cellStyle name="표준 13" xfId="2375" xr:uid="{AF909AC0-D275-4735-9EC5-8421BC88DAE5}"/>
    <cellStyle name="표준 13 2" xfId="2376" xr:uid="{87BF0CBA-393B-414C-A7D3-C2AF4D79C5E1}"/>
    <cellStyle name="표준 13 3" xfId="2377" xr:uid="{0365BF8F-35A6-452B-9BB3-B9903CBC1326}"/>
    <cellStyle name="표준 130" xfId="2378" xr:uid="{E7832620-682D-4415-965B-8796B0E0D060}"/>
    <cellStyle name="표준 130 2" xfId="2379" xr:uid="{4F189C2B-E593-4FBF-8F01-B819C1DD01BE}"/>
    <cellStyle name="표준 130 3" xfId="2380" xr:uid="{009FBCE9-EB95-45E8-8CD2-CC283C9989C0}"/>
    <cellStyle name="표준 131" xfId="2381" xr:uid="{A8C3CA8C-44C3-46F3-9FAA-BB16761CA2DC}"/>
    <cellStyle name="표준 131 2" xfId="2382" xr:uid="{139D0236-20C8-45BC-8B97-F126FD6DC748}"/>
    <cellStyle name="표준 131 3" xfId="2383" xr:uid="{E06054BC-22E6-4BCD-9C6C-786F76ACC926}"/>
    <cellStyle name="표준 132" xfId="2384" xr:uid="{1EF3BC10-4280-44F7-AFED-B5AB0C02A4A7}"/>
    <cellStyle name="표준 132 2" xfId="2385" xr:uid="{8E5DB273-9C3F-4F51-8B9B-CEF9A3547EA3}"/>
    <cellStyle name="표준 132 3" xfId="2386" xr:uid="{36D306B7-3C92-4195-B010-62BB6AE0E721}"/>
    <cellStyle name="표준 133" xfId="2387" xr:uid="{19B96E80-0149-4DA7-B351-B3CD79FC9CCC}"/>
    <cellStyle name="표준 133 2" xfId="2388" xr:uid="{69F88968-F309-41E1-94A2-206FC5986B90}"/>
    <cellStyle name="표준 133 3" xfId="2389" xr:uid="{4A7C7E8A-CBA7-4E6E-AEC1-D2D1F54E219D}"/>
    <cellStyle name="표준 134" xfId="2390" xr:uid="{D3D88200-6C5F-4B64-B1EC-B072596826D2}"/>
    <cellStyle name="표준 134 2" xfId="2391" xr:uid="{9AE66C83-AF07-4A02-B940-D314C8A1D2F3}"/>
    <cellStyle name="표준 134 3" xfId="2392" xr:uid="{17BC9085-A8F5-4E0D-A712-ACA8A52EA713}"/>
    <cellStyle name="표준 135" xfId="2393" xr:uid="{2A3FAD17-3C6C-4896-A26F-37F2406A9D77}"/>
    <cellStyle name="표준 135 2" xfId="2394" xr:uid="{7E1C7747-DA46-4139-A06F-63DFCBBD2A1A}"/>
    <cellStyle name="표준 135 3" xfId="2395" xr:uid="{35DE4592-CC4F-4D0F-A00D-F8CED4C10AA8}"/>
    <cellStyle name="표준 136" xfId="2396" xr:uid="{44ED7C5D-43C6-4462-B817-9891C8947279}"/>
    <cellStyle name="표준 136 2" xfId="2397" xr:uid="{2E260C8A-ED7D-48DA-B60A-B9F7CD330DD8}"/>
    <cellStyle name="표준 136 3" xfId="2398" xr:uid="{D59C530D-533A-49DE-9610-47667C3229DF}"/>
    <cellStyle name="표준 137" xfId="2399" xr:uid="{FC9FE2DF-86AC-4870-8B10-823ADCFE932D}"/>
    <cellStyle name="표준 137 2" xfId="2400" xr:uid="{BD9AA2B8-99F6-4508-B5F9-A6EB8FF55F32}"/>
    <cellStyle name="표준 137 3" xfId="2401" xr:uid="{2AF3D600-938B-4787-A046-C34A3AB9BB1C}"/>
    <cellStyle name="표준 138" xfId="2402" xr:uid="{9A8CAA3A-4652-4D57-95C2-C8D781404F74}"/>
    <cellStyle name="표준 138 2" xfId="2403" xr:uid="{288CA216-A32C-471C-AF4B-1787E10A6DC0}"/>
    <cellStyle name="표준 138 3" xfId="2404" xr:uid="{7C7EE72A-413A-4F7A-8139-11F528DAE7DD}"/>
    <cellStyle name="표준 139" xfId="2405" xr:uid="{AA8F607B-C041-4A07-B5AE-BD2EC171E6F4}"/>
    <cellStyle name="표준 139 2" xfId="2406" xr:uid="{13BFEC17-7C0A-4703-AA4B-6942F9ED7998}"/>
    <cellStyle name="표준 139 3" xfId="2407" xr:uid="{3DBF6F1E-A061-4824-9004-7078DC418CB8}"/>
    <cellStyle name="표준 14" xfId="2408" xr:uid="{1ACA2680-B499-428F-9915-7AC4630497E8}"/>
    <cellStyle name="표준 14 2" xfId="2409" xr:uid="{93733C9D-B72D-4215-A97F-B1EA35D951DC}"/>
    <cellStyle name="표준 14 3" xfId="2410" xr:uid="{65176772-328D-4911-B5A0-465F501D5F67}"/>
    <cellStyle name="표준 140" xfId="2411" xr:uid="{EE6A4B04-A183-4CA0-A3DA-2ABBDC84D745}"/>
    <cellStyle name="표준 140 2" xfId="2412" xr:uid="{24097DAA-3CB1-41FC-94BC-BEE03D4FE535}"/>
    <cellStyle name="표준 140 3" xfId="2413" xr:uid="{2E6742E2-EBA7-4E1C-96D1-2C532B2628AD}"/>
    <cellStyle name="표준 141" xfId="2414" xr:uid="{53204FFC-7DD3-4B0E-9104-1E23EFC4B3F9}"/>
    <cellStyle name="표준 141 2" xfId="2415" xr:uid="{AEA82286-4F29-4F4C-81C4-6FCFB4F1EF7C}"/>
    <cellStyle name="표준 141 3" xfId="2416" xr:uid="{E9C169FA-3F07-4A15-896C-236025445DBD}"/>
    <cellStyle name="표준 142" xfId="2417" xr:uid="{7C2A5924-676D-4224-B478-613041927ECC}"/>
    <cellStyle name="표준 142 2" xfId="2418" xr:uid="{92CB5E7A-A721-46A3-8956-B4A3D7F6622B}"/>
    <cellStyle name="표준 142 3" xfId="2419" xr:uid="{F0FA7F4F-365B-49CA-B2A7-C8C895AD9145}"/>
    <cellStyle name="표준 143" xfId="2420" xr:uid="{2BB1751B-7186-448B-8FB2-6658E325074C}"/>
    <cellStyle name="표준 143 2" xfId="2421" xr:uid="{1F0A4385-716E-4D90-82B4-B3E5F19C999A}"/>
    <cellStyle name="표준 143 3" xfId="2422" xr:uid="{84A8D866-8D89-46EC-92EF-DFB513BFF182}"/>
    <cellStyle name="표준 144" xfId="2423" xr:uid="{58B374F8-BD7F-401F-890B-BE3BC87EE1E4}"/>
    <cellStyle name="표준 144 2" xfId="2424" xr:uid="{A02B72A3-6A7D-4C7E-B35D-27C97C489AA6}"/>
    <cellStyle name="표준 144 3" xfId="2425" xr:uid="{510871D1-CFB8-4D64-837A-6F339678E9A7}"/>
    <cellStyle name="표준 145" xfId="2426" xr:uid="{18C9CC85-F9BB-4EB3-AA56-CBEA64277139}"/>
    <cellStyle name="표준 145 2" xfId="2427" xr:uid="{DF6EFC39-143D-4417-AA89-1EAE3B3B8DF3}"/>
    <cellStyle name="표준 145 3" xfId="2428" xr:uid="{A70B7EE7-0678-470F-B0B9-1B9E089FCDEA}"/>
    <cellStyle name="표준 146" xfId="2429" xr:uid="{E1E16FB1-0C23-4215-BBB4-2DEB35DD582D}"/>
    <cellStyle name="표준 146 2" xfId="2430" xr:uid="{C42B2836-CE81-48D3-A925-C1632C8FC478}"/>
    <cellStyle name="표준 146 3" xfId="2431" xr:uid="{7F38C994-8E7A-464D-9653-6A164ED981F8}"/>
    <cellStyle name="표준 147" xfId="2432" xr:uid="{CC896AD4-DE4B-4E0A-9246-C6CBD105D373}"/>
    <cellStyle name="표준 147 2" xfId="2433" xr:uid="{F1C53667-7CC7-49B5-8860-E55A7670F2AE}"/>
    <cellStyle name="표준 147 3" xfId="2434" xr:uid="{32FA72FC-35D6-4774-A4A9-BBE2DDA500FD}"/>
    <cellStyle name="표준 148" xfId="2435" xr:uid="{66E8E8DF-C52F-4BC1-92ED-7308D93B8994}"/>
    <cellStyle name="표준 148 2" xfId="2436" xr:uid="{02121A07-56FF-4AAD-8F9C-8A7CD8186C92}"/>
    <cellStyle name="표준 148 3" xfId="2437" xr:uid="{2E8CC53B-3F3D-4FDE-A4E0-7C16A34B68DE}"/>
    <cellStyle name="표준 149" xfId="2438" xr:uid="{F19999C6-2802-425E-B452-C07756DF35FF}"/>
    <cellStyle name="표준 149 2" xfId="2439" xr:uid="{63645622-72B2-4AA0-8FEE-66B4EEE30154}"/>
    <cellStyle name="표준 149 3" xfId="2440" xr:uid="{CEC0CE44-2A06-4D36-B844-5C377BE88789}"/>
    <cellStyle name="표준 15" xfId="2441" xr:uid="{A8AC286C-6700-474E-B298-E0101CAD3BB2}"/>
    <cellStyle name="표준 15 2" xfId="2442" xr:uid="{75D8F704-3B35-4F80-AE1A-F25AE0C35407}"/>
    <cellStyle name="표준 15 3" xfId="2443" xr:uid="{69432ADF-04A0-4459-BABD-96681833009D}"/>
    <cellStyle name="표준 150" xfId="2444" xr:uid="{AA322B21-1A2E-4DA5-8249-C4A3397E9E79}"/>
    <cellStyle name="표준 150 2" xfId="2445" xr:uid="{D6FCF825-4153-48DA-9B5F-6F020777D424}"/>
    <cellStyle name="표준 150 3" xfId="2446" xr:uid="{A0E64D85-45B1-4837-B8C9-3ABA42EECEB7}"/>
    <cellStyle name="표준 151" xfId="2447" xr:uid="{3754082C-AD66-48F0-9ECD-03B34ECFD50B}"/>
    <cellStyle name="표준 151 2" xfId="2448" xr:uid="{43A0E7E3-D17F-4905-B5A9-5B21078F951A}"/>
    <cellStyle name="표준 151 3" xfId="2449" xr:uid="{54789432-0A2E-4BEE-BB21-50425D5B66C0}"/>
    <cellStyle name="표준 152" xfId="2450" xr:uid="{9806B448-7BFE-4438-9616-F70F6988682E}"/>
    <cellStyle name="표준 152 2" xfId="2451" xr:uid="{4047E877-8F42-461C-95A6-39A0F5E2AA7D}"/>
    <cellStyle name="표준 152 3" xfId="2452" xr:uid="{17FBB546-7AF5-4088-888C-8EFB70A97686}"/>
    <cellStyle name="표준 153" xfId="2453" xr:uid="{C82CDA85-7EE6-4B50-A5CE-C33DEFBF0EB1}"/>
    <cellStyle name="표준 153 2" xfId="2454" xr:uid="{48508B0E-AD11-4CAB-BB73-A0C8753F23C9}"/>
    <cellStyle name="표준 153 3" xfId="2455" xr:uid="{A78C8185-A86F-444A-A7E8-410792FAD27B}"/>
    <cellStyle name="표준 154" xfId="2456" xr:uid="{752B7C82-08A1-475A-B1B9-91FC3B5473E1}"/>
    <cellStyle name="표준 154 2" xfId="2457" xr:uid="{464F1BFD-8817-4476-94BE-082942F25FD1}"/>
    <cellStyle name="표준 154 3" xfId="2458" xr:uid="{3E7B0203-542D-4640-AECC-EF64381B2687}"/>
    <cellStyle name="표준 155" xfId="2459" xr:uid="{B62E582E-5E00-42A4-ADF0-38EE05B21F2A}"/>
    <cellStyle name="표준 155 2" xfId="2460" xr:uid="{5B301571-5CEF-4492-B3DC-E312B17AA39F}"/>
    <cellStyle name="표준 155 3" xfId="2461" xr:uid="{A170311A-E7CF-4408-B8ED-26D2050C92A1}"/>
    <cellStyle name="표준 156" xfId="2462" xr:uid="{353BD1BB-771A-4845-B654-10BE18639C98}"/>
    <cellStyle name="표준 156 2" xfId="2463" xr:uid="{F1B4CC45-10AC-4716-93A1-495B55275697}"/>
    <cellStyle name="표준 156 3" xfId="2464" xr:uid="{FFD0FD7E-E777-4462-8F63-89EA31369AF3}"/>
    <cellStyle name="표준 157" xfId="2465" xr:uid="{59216BF2-BB4D-42BF-AFA1-9BFD8EC85B09}"/>
    <cellStyle name="표준 157 2" xfId="2466" xr:uid="{DC05DDC5-71BC-4838-B5C0-3004FEC0E415}"/>
    <cellStyle name="표준 157 3" xfId="2467" xr:uid="{9E943680-27B7-4EDC-9D0A-4F7FDC9FC988}"/>
    <cellStyle name="표준 158" xfId="2468" xr:uid="{16878B1A-F383-460E-8286-93AEA42A527A}"/>
    <cellStyle name="표준 158 2" xfId="2469" xr:uid="{561DF01D-B14B-4F88-9847-C1180823B774}"/>
    <cellStyle name="표준 158 3" xfId="2470" xr:uid="{B67E8B61-3045-4ABA-B894-C603A0AE5512}"/>
    <cellStyle name="표준 159" xfId="2471" xr:uid="{5438E633-E648-4AB7-ACD0-42558ECE72A4}"/>
    <cellStyle name="표준 159 2" xfId="2472" xr:uid="{097489F4-3762-4936-917A-F3DA9C90A986}"/>
    <cellStyle name="표준 159 3" xfId="2473" xr:uid="{C96F860E-52EF-40A5-A2AF-F5CD063F74C6}"/>
    <cellStyle name="표준 16" xfId="2474" xr:uid="{634D9E01-5ACA-46C7-A71A-24D322B2C399}"/>
    <cellStyle name="표준 16 2" xfId="2475" xr:uid="{79366900-6504-4B68-B837-AEE8C64DCF06}"/>
    <cellStyle name="표준 16 3" xfId="2476" xr:uid="{FDBF55E6-5A06-41F2-A538-DB8C8BEACD8A}"/>
    <cellStyle name="표준 160" xfId="2477" xr:uid="{D22A4C24-5D10-43A1-B3B1-3C066242B8B8}"/>
    <cellStyle name="표준 160 2" xfId="2478" xr:uid="{8EEDB063-3695-4FCF-8BC9-A4B5DB7A1594}"/>
    <cellStyle name="표준 160 3" xfId="2479" xr:uid="{BA2AE7C7-A373-4CB6-9AE0-A88F4FC0F972}"/>
    <cellStyle name="표준 161" xfId="2480" xr:uid="{8B2AFC61-5C98-4F59-ADD5-B1FB28B27DB2}"/>
    <cellStyle name="표준 161 2" xfId="2481" xr:uid="{A86B39FA-CC40-462C-8E7C-BD0F0850DB60}"/>
    <cellStyle name="표준 161 3" xfId="2482" xr:uid="{655F3EA2-59D7-4720-9C7F-BF074DCC85DF}"/>
    <cellStyle name="표준 162" xfId="2483" xr:uid="{7EE9B338-AC73-499E-91C8-E243E1BCF8CE}"/>
    <cellStyle name="표준 162 2" xfId="2484" xr:uid="{05677142-CE62-437E-B81F-CBC0691D7481}"/>
    <cellStyle name="표준 162 3" xfId="2485" xr:uid="{59F92318-8E6F-47A1-9E7E-6FE8E62AEFFB}"/>
    <cellStyle name="표준 163" xfId="2486" xr:uid="{B9C989A1-44DD-4E08-97A0-3B542D822795}"/>
    <cellStyle name="표준 163 2" xfId="2487" xr:uid="{8D6A0F02-31C1-4AA4-A7CF-56AE8929628C}"/>
    <cellStyle name="표준 163 3" xfId="2488" xr:uid="{D1C95991-7979-4E08-8699-3F36F48823FC}"/>
    <cellStyle name="표준 164" xfId="2489" xr:uid="{E9C63D63-2C55-498D-B770-8023DEB271C2}"/>
    <cellStyle name="표준 164 2" xfId="2490" xr:uid="{D5F4FBF7-48AB-420D-B94C-88695795EB85}"/>
    <cellStyle name="표준 164 3" xfId="2491" xr:uid="{7AFA272E-BAA6-49E9-97D4-B69B0B2AA705}"/>
    <cellStyle name="표준 165" xfId="2492" xr:uid="{1C9A9F78-AA09-49CC-937D-CE34E57EE3BA}"/>
    <cellStyle name="표준 165 2" xfId="2493" xr:uid="{508D366C-41E9-4A5B-AD3F-241477278686}"/>
    <cellStyle name="표준 165 3" xfId="2494" xr:uid="{4FAD7BF9-BC4B-4055-8616-07B7438EC06F}"/>
    <cellStyle name="표준 166" xfId="2495" xr:uid="{7804590F-FCAA-4EED-A486-A73B9CF50264}"/>
    <cellStyle name="표준 166 2" xfId="2496" xr:uid="{5F40B52B-D910-422A-951F-563E0442B20C}"/>
    <cellStyle name="표준 166 3" xfId="2497" xr:uid="{A6C2873C-5B82-4D3C-AF3A-8AB081ECD3DE}"/>
    <cellStyle name="표준 167" xfId="2498" xr:uid="{3C48915A-8734-46C8-969E-8B7AA9317A5E}"/>
    <cellStyle name="표준 167 2" xfId="2499" xr:uid="{1236A787-53EC-4696-8E6C-56D18E34D2DD}"/>
    <cellStyle name="표준 167 3" xfId="2500" xr:uid="{CF45BF48-661F-4077-85E5-1C127F968E13}"/>
    <cellStyle name="표준 168" xfId="2501" xr:uid="{D1CD7E76-17A1-4C9E-916D-208A8DFE7957}"/>
    <cellStyle name="표준 168 2" xfId="2502" xr:uid="{B31B2412-AE5F-46BD-A695-7E0B382B58C5}"/>
    <cellStyle name="표준 168 3" xfId="2503" xr:uid="{020ACAF9-009A-4785-9F40-DEF305E02ECD}"/>
    <cellStyle name="표준 169" xfId="2504" xr:uid="{62DBAD19-7013-4CE4-9AFC-BF5A2E2DA91C}"/>
    <cellStyle name="표준 169 2" xfId="2505" xr:uid="{DAF85A40-2BBA-4E83-B9E4-EB135D2CAA2A}"/>
    <cellStyle name="표준 169 3" xfId="2506" xr:uid="{EEB546B2-7AA0-4BD0-B4E0-820E1E68C453}"/>
    <cellStyle name="표준 17" xfId="2507" xr:uid="{0D2CB7AB-13E1-4A3D-B7AD-4F2432365A21}"/>
    <cellStyle name="표준 17 2" xfId="2508" xr:uid="{61E97AD7-E42B-4BDA-A9BA-A5B218AF35ED}"/>
    <cellStyle name="표준 17 3" xfId="2509" xr:uid="{3ACFC641-9CBF-4DCD-B535-C3A5A42AAB5F}"/>
    <cellStyle name="표준 170" xfId="2510" xr:uid="{C41B7D7E-4925-4237-97BC-D658BCD5A159}"/>
    <cellStyle name="표준 170 2" xfId="2511" xr:uid="{586D2DC6-C74A-476E-8348-FE700506777B}"/>
    <cellStyle name="표준 170 3" xfId="2512" xr:uid="{C5E14B40-C0B0-4FCB-8C29-E963F2B6C0AF}"/>
    <cellStyle name="표준 171" xfId="2513" xr:uid="{87B6734A-0E04-4793-9F75-CCAA2481247C}"/>
    <cellStyle name="표준 171 2" xfId="2514" xr:uid="{3350F46C-42BA-40C6-81D6-32F6CFD62375}"/>
    <cellStyle name="표준 171 3" xfId="2515" xr:uid="{056D469F-A46F-4C3E-A017-DDD24AA18F12}"/>
    <cellStyle name="표준 172" xfId="2516" xr:uid="{A9D7D461-EC75-4928-A7B7-41C5EA9CE203}"/>
    <cellStyle name="표준 172 2" xfId="2517" xr:uid="{06366996-E2D4-47A4-96C9-BCF2644F50B7}"/>
    <cellStyle name="표준 172 3" xfId="2518" xr:uid="{87F2B7C1-6E60-4C63-8A8E-7E0A26DEC265}"/>
    <cellStyle name="표준 173" xfId="2519" xr:uid="{59EE200F-FF31-4C09-B002-25674931F618}"/>
    <cellStyle name="표준 173 2" xfId="2520" xr:uid="{4D233FAC-69D5-4D90-AD07-E014E51F0BF5}"/>
    <cellStyle name="표준 173 3" xfId="2521" xr:uid="{A8443A02-2E29-4698-82DC-CB4D0BA586C1}"/>
    <cellStyle name="표준 174" xfId="2522" xr:uid="{D94FA9E7-5B4B-4017-A6CF-A0107C0938AE}"/>
    <cellStyle name="표준 174 2" xfId="2523" xr:uid="{7A14EE47-F99E-48AC-A5BB-36C42B0C8DEB}"/>
    <cellStyle name="표준 174 3" xfId="2524" xr:uid="{766DDD38-AED5-408D-8A6E-45B88EA1FE2D}"/>
    <cellStyle name="표준 175" xfId="2525" xr:uid="{719A9135-E5B2-4C67-90DA-CA6504FA6798}"/>
    <cellStyle name="표준 175 2" xfId="2526" xr:uid="{905688B1-176A-465D-A059-35A9FC107C26}"/>
    <cellStyle name="표준 175 3" xfId="2527" xr:uid="{2721D34E-EA0B-4FC5-B480-6A692FA40165}"/>
    <cellStyle name="표준 176" xfId="2528" xr:uid="{1FFB5A15-9CD3-4273-A0CF-32326A0C0F96}"/>
    <cellStyle name="표준 176 2" xfId="2529" xr:uid="{558CFEE4-A5D8-41B3-BDF2-8D93A8D77E24}"/>
    <cellStyle name="표준 176 3" xfId="2530" xr:uid="{04562FC1-FA82-4F99-A101-94EB58B33265}"/>
    <cellStyle name="표준 177" xfId="2531" xr:uid="{B1B88423-3ADD-4A0D-81A1-EC656403F9EF}"/>
    <cellStyle name="표준 177 2" xfId="2532" xr:uid="{61CBF6C1-E094-478F-9048-133BD6D61C6F}"/>
    <cellStyle name="표준 177 3" xfId="2533" xr:uid="{CF6AE70A-CE2D-4DD3-BE5F-51660E6538CE}"/>
    <cellStyle name="표준 178" xfId="2534" xr:uid="{F1FB45A9-6920-4156-A2CF-33DB12C402FA}"/>
    <cellStyle name="표준 178 2" xfId="2535" xr:uid="{5C1DD7E2-B483-476D-AAC2-AF0329109B45}"/>
    <cellStyle name="표준 178 3" xfId="2536" xr:uid="{56099F45-AA14-4CB4-B5C7-A90930F8F1DE}"/>
    <cellStyle name="표준 179" xfId="2537" xr:uid="{62D16BE9-4EA4-4912-A891-50D9CF670A6D}"/>
    <cellStyle name="표준 179 2" xfId="2538" xr:uid="{0CAAE75F-FD23-45B9-A17B-8F54198266AC}"/>
    <cellStyle name="표준 179 3" xfId="2539" xr:uid="{83B48AEA-3044-40BB-8844-CEB54A77594E}"/>
    <cellStyle name="표준 18" xfId="2540" xr:uid="{F8641D76-CE83-4AD1-9BBA-E94CAEDF49CC}"/>
    <cellStyle name="표준 18 2" xfId="2541" xr:uid="{563B2F88-119D-4B8E-AB34-2E8FDA0DBF0D}"/>
    <cellStyle name="표준 18 3" xfId="2542" xr:uid="{D83373F4-4C5C-414A-B8DB-0A3ABE47932A}"/>
    <cellStyle name="표준 180" xfId="2543" xr:uid="{A413CDBE-1AB3-44C6-8B41-B3EBC5BF84C8}"/>
    <cellStyle name="표준 180 10" xfId="2544" xr:uid="{C2631454-2F5E-4DA8-B656-4C1A3C862B8F}"/>
    <cellStyle name="표준 180 11" xfId="2545" xr:uid="{5A449A4C-0915-4534-B9F6-90DE569DB1E5}"/>
    <cellStyle name="표준 180 2" xfId="2546" xr:uid="{9ECAD5AB-F254-46BF-9B5A-98B9FB836C69}"/>
    <cellStyle name="표준 180 2 2" xfId="2547" xr:uid="{66CA64BC-6363-4DDC-80E0-B3012175C554}"/>
    <cellStyle name="표준 180 2 2 2" xfId="2548" xr:uid="{B19A25EC-2909-4B65-AC48-7E546D054AC7}"/>
    <cellStyle name="표준 180 2 2 3" xfId="2549" xr:uid="{9FBAAD52-E373-4A1F-A8CA-D4FB085A75AF}"/>
    <cellStyle name="표준 180 2 3" xfId="2550" xr:uid="{5235DC7B-01A6-4BEC-99C9-40FFB686D7E3}"/>
    <cellStyle name="표준 180 2 4" xfId="2551" xr:uid="{D6E54F0B-43BE-4EF8-B4DA-AAD54399B811}"/>
    <cellStyle name="표준 180 2_Atlas2 prototype 작업사양서 rev01-11" xfId="2552" xr:uid="{2049E4E1-E5A3-44AC-9E7B-15B31DF1905C}"/>
    <cellStyle name="표준 180 3" xfId="2553" xr:uid="{796963BB-56A0-485B-BD6E-BA4EBD09E2BB}"/>
    <cellStyle name="표준 180 4" xfId="2554" xr:uid="{B4B928D2-2C66-48BF-87F7-8F01DA169643}"/>
    <cellStyle name="표준 180 5" xfId="2555" xr:uid="{30EDDBB1-E0A8-44C1-A53F-90D05FB0840C}"/>
    <cellStyle name="표준 180 6" xfId="2556" xr:uid="{9BC4026C-2EDE-48A1-932A-988AFE91EBE1}"/>
    <cellStyle name="표준 180 7" xfId="2557" xr:uid="{71111BA4-AA6D-4466-B8C1-774CBED0A37E}"/>
    <cellStyle name="표준 180 8" xfId="2558" xr:uid="{73018BC1-1115-4044-921D-146CBFFA2495}"/>
    <cellStyle name="표준 180 9" xfId="2559" xr:uid="{173A72D2-0B7F-4003-B4FB-80421DEF1F56}"/>
    <cellStyle name="표준 180_AJ001456 SPREADER BARS 30cm 본작업사양서 rev5(2014.11.06)--작업중" xfId="2560" xr:uid="{861B9C8C-C151-4D44-91E6-ACE45AD7849F}"/>
    <cellStyle name="표준 181" xfId="2561" xr:uid="{132202EA-2A5E-42F8-944F-359EABD7FE36}"/>
    <cellStyle name="표준 181 2" xfId="2562" xr:uid="{1FDFF65A-F0D9-48BE-970E-878D82755798}"/>
    <cellStyle name="표준 181 3" xfId="2563" xr:uid="{8B9E8054-14E9-4B31-82F0-100561008BCA}"/>
    <cellStyle name="표준 182" xfId="2564" xr:uid="{B6FF5FB4-631C-4157-B3BB-461C9B87C29B}"/>
    <cellStyle name="표준 182 2" xfId="2565" xr:uid="{17334E2B-89B1-4579-B834-85CB5E88B92E}"/>
    <cellStyle name="표준 182 3" xfId="2566" xr:uid="{421B5912-2050-4E04-8439-C6B22DD093A0}"/>
    <cellStyle name="표준 183" xfId="2567" xr:uid="{165C5FA9-0B62-4879-9A47-F1CA8751C060}"/>
    <cellStyle name="표준 183 2" xfId="2568" xr:uid="{3D55F1AA-7671-41FF-B259-A6C6CA7EFB63}"/>
    <cellStyle name="표준 183 3" xfId="2569" xr:uid="{77948D9D-853B-4646-A5E7-E49FCE9E7C12}"/>
    <cellStyle name="표준 184" xfId="2570" xr:uid="{C323D3A4-3276-438A-975B-DCD7F0976794}"/>
    <cellStyle name="표준 184 2" xfId="2571" xr:uid="{0C524098-521B-4C9B-8EF2-71B42DEDB3D8}"/>
    <cellStyle name="표준 184 3" xfId="2572" xr:uid="{091E71CA-C22A-4C5F-98B1-45F45BB90B29}"/>
    <cellStyle name="표준 185" xfId="2573" xr:uid="{5529DC5B-3EA3-4DAA-BA91-A6A07D9127F8}"/>
    <cellStyle name="표준 185 2" xfId="2574" xr:uid="{389F8AD7-84BA-487D-95D8-A81AB0EB9C15}"/>
    <cellStyle name="표준 185 3" xfId="2575" xr:uid="{3DB2BCE9-8C31-4A06-8B78-19533622747D}"/>
    <cellStyle name="표준 186" xfId="2576" xr:uid="{B67CAE85-4F80-478A-94B8-C2F00AD03022}"/>
    <cellStyle name="표준 186 2" xfId="2577" xr:uid="{4C651ADC-6189-47FF-92EB-45A6DB8AD0CB}"/>
    <cellStyle name="표준 186 3" xfId="2578" xr:uid="{BB01E7D0-EC47-49EF-8ACF-D343D6A57868}"/>
    <cellStyle name="표준 187" xfId="2579" xr:uid="{B4713A2C-0A97-4686-B402-25F9795FD6E5}"/>
    <cellStyle name="표준 187 2" xfId="2580" xr:uid="{BE62B40E-2B1A-442B-93BC-CAE857258BAA}"/>
    <cellStyle name="표준 187 3" xfId="2581" xr:uid="{3A7A73E0-8B40-4111-8CDC-8D7C9EB3B600}"/>
    <cellStyle name="표준 188" xfId="2582" xr:uid="{C712FE4C-F403-49C5-A184-A81E672B1B62}"/>
    <cellStyle name="표준 188 2" xfId="2583" xr:uid="{F23D1D2E-16C8-4AED-A35D-2E55B1043916}"/>
    <cellStyle name="표준 189" xfId="2584" xr:uid="{FAF576AE-13DD-4E87-A408-3CCD0983997C}"/>
    <cellStyle name="표준 189 2" xfId="2585" xr:uid="{93B8DDF1-0E07-4047-9DB7-94AB1FB5E349}"/>
    <cellStyle name="표준 189 3" xfId="2586" xr:uid="{C5C20709-2F9F-468C-8855-BE7747929C03}"/>
    <cellStyle name="표준 19" xfId="2587" xr:uid="{513E6AC6-3B6D-4BFA-B064-CFFDF015BDED}"/>
    <cellStyle name="표준 19 2" xfId="2588" xr:uid="{4B7414B3-E104-45F7-BD62-C9B8E078E065}"/>
    <cellStyle name="표준 19 2 2" xfId="2589" xr:uid="{072AF74D-46C9-4A60-B591-5842DFBD6D08}"/>
    <cellStyle name="표준 19 2 3" xfId="2590" xr:uid="{364F3609-F95D-45AD-A3C9-52A2A4AFA958}"/>
    <cellStyle name="표준 19 3" xfId="2591" xr:uid="{0206DBFD-61A8-4955-91C1-6A27C0D7AE66}"/>
    <cellStyle name="표준 19 3 2" xfId="2592" xr:uid="{8F1FBA99-9696-49E5-8945-364B5855F40E}"/>
    <cellStyle name="표준 19 3 3" xfId="2593" xr:uid="{3A5C22C8-6FB4-4FA5-B855-41A87E5DC8BD}"/>
    <cellStyle name="표준 19 4" xfId="2594" xr:uid="{21E8EB6A-4C86-404B-8FE6-0077760E061D}"/>
    <cellStyle name="표준 19 5" xfId="2595" xr:uid="{F73D5D39-674E-467D-95C5-DC0882C35447}"/>
    <cellStyle name="표준 19_Atlas2 prototype 작업사양서 rev01-11" xfId="2596" xr:uid="{40063C2F-A03A-455D-8888-FF619948C062}"/>
    <cellStyle name="표준 190" xfId="2597" xr:uid="{FFFC7C26-5E22-47B1-855E-6A9776E33DA0}"/>
    <cellStyle name="표준 191" xfId="2598" xr:uid="{5C6BDDFA-5CA6-4322-AD9A-DDB66B0787F1}"/>
    <cellStyle name="표준 191 2" xfId="2599" xr:uid="{5478253F-08AE-4F3E-8E72-97EE365905DA}"/>
    <cellStyle name="표준 191 3" xfId="2600" xr:uid="{85A3E0DE-5B2B-429C-88A5-15C615B6CB45}"/>
    <cellStyle name="표준 192" xfId="2601" xr:uid="{BC30DF43-8850-49AF-8DE8-C89B6F91929A}"/>
    <cellStyle name="표준 192 2" xfId="2602" xr:uid="{E3578074-10E2-48AF-9508-5F0C9FBE6B9C}"/>
    <cellStyle name="표준 192 3" xfId="2603" xr:uid="{5F56895A-0A62-4F16-8C93-A3E0EDFCD526}"/>
    <cellStyle name="표준 192 4" xfId="2604" xr:uid="{C6C64ACC-D823-4A64-AEF1-97B0293CC41C}"/>
    <cellStyle name="표준 193" xfId="2605" xr:uid="{7A706224-F6B1-4DE3-BDC6-B738907C3DA6}"/>
    <cellStyle name="표준 193 2" xfId="2606" xr:uid="{50DE2B6E-3B5A-4C1E-8FFC-319A4634EF62}"/>
    <cellStyle name="표준 194" xfId="2607" xr:uid="{49958579-8D70-4CE4-B942-6DDB409F3589}"/>
    <cellStyle name="표준 194 2" xfId="2608" xr:uid="{0252FCCE-2F87-4D9F-80FC-6DA503B3E9CA}"/>
    <cellStyle name="표준 195" xfId="2609" xr:uid="{FF0B66DA-7B2E-4D38-B1F0-EC2D7C7A0668}"/>
    <cellStyle name="표준 195 2" xfId="2610" xr:uid="{53634DBD-DF9A-4DA2-920E-D461142963D8}"/>
    <cellStyle name="표준 196" xfId="2611" xr:uid="{F8384478-C84F-4EC0-AEE7-16C674AFDE01}"/>
    <cellStyle name="표준 196 2" xfId="2612" xr:uid="{ED29667D-DA27-4372-BD9A-046D90B4AD4D}"/>
    <cellStyle name="표준 196 3" xfId="2613" xr:uid="{9A93850A-3C45-46B6-9108-FCF2BD569452}"/>
    <cellStyle name="표준 197" xfId="2614" xr:uid="{64D22B63-AA55-4969-9397-344B5E9672E8}"/>
    <cellStyle name="표준 197 2" xfId="2615" xr:uid="{63999D7C-C348-46DC-B21A-6C0EE12F2CBF}"/>
    <cellStyle name="표준 198" xfId="2616" xr:uid="{F7776AE8-5EDC-42F8-BCA1-FB42FEB17C4E}"/>
    <cellStyle name="표준 198 2" xfId="2617" xr:uid="{46751FF2-7BDE-47FA-840E-F8B01344DC70}"/>
    <cellStyle name="표준 199" xfId="2618" xr:uid="{36112EA8-B979-40F5-8239-FC94A2E174FA}"/>
    <cellStyle name="표준 199 2" xfId="2619" xr:uid="{0C688A73-22BF-4747-9DA8-31C386E6EABF}"/>
    <cellStyle name="표준 2" xfId="2620" xr:uid="{872D755B-4081-45B4-825D-CF0220A61C6C}"/>
    <cellStyle name="표준 2 10" xfId="2621" xr:uid="{DD73578E-AD41-4F35-BA1C-183C1A5BEEB0}"/>
    <cellStyle name="표준 2 2" xfId="2622" xr:uid="{A4C1B856-4929-401E-85B9-3672FA4B56E1}"/>
    <cellStyle name="표준 2 2 10" xfId="2623" xr:uid="{CDF35588-B043-4441-A774-CE9CB8E2CA35}"/>
    <cellStyle name="표준 2 2 2" xfId="2624" xr:uid="{940D1408-64B3-490A-8B5E-E952D83BD57A}"/>
    <cellStyle name="표준 2 2 2 2" xfId="2625" xr:uid="{B5F2B07D-FAF1-4C6B-8BB2-9384A734EEC0}"/>
    <cellStyle name="표준 2 2 2 2 2" xfId="2626" xr:uid="{E9B6F088-B6FD-496C-A0F7-7E97DCBD6DE4}"/>
    <cellStyle name="표준 2 2 2 2 3" xfId="2627" xr:uid="{9220A993-1B12-4F2E-A9CA-AC8DA9EF4CBF}"/>
    <cellStyle name="표준 2 2 2 3" xfId="2628" xr:uid="{E524A6B4-DD8E-459C-A76F-5BE8F7B21D81}"/>
    <cellStyle name="표준 2 2 2 4" xfId="2629" xr:uid="{041E2BA5-0092-4525-ABD3-A527B0948E0D}"/>
    <cellStyle name="표준 2 2 2_AJ001456 SPREADER BARS 30cm 본작업사양서 rev5(2014.11.06)--작업중" xfId="2630" xr:uid="{AA8E45E9-4A2D-4B21-9640-304216C4A471}"/>
    <cellStyle name="표준 2 2 3" xfId="2631" xr:uid="{30F9F6DA-D5CA-4584-A866-B28AE0BAB934}"/>
    <cellStyle name="표준 2 2 3 2" xfId="2632" xr:uid="{63E2874B-78D6-40B1-8C99-B5960EF84FFD}"/>
    <cellStyle name="표준 2 2 3 3" xfId="2633" xr:uid="{464329E2-DFA5-48CB-ACCA-2A77BAC55E57}"/>
    <cellStyle name="표준 2 2 4" xfId="2634" xr:uid="{96354AF1-B5EB-4A49-982B-344D31E93101}"/>
    <cellStyle name="표준 2 2 4 2" xfId="2635" xr:uid="{51785161-8BC8-41F6-8CFA-28C27BA80847}"/>
    <cellStyle name="표준 2 2 5" xfId="2636" xr:uid="{001E15C7-66E1-4D61-A13A-C5755125648D}"/>
    <cellStyle name="표준 2 2 5 2" xfId="2637" xr:uid="{AFDED0C2-FD45-481F-8398-41849BFE8605}"/>
    <cellStyle name="표준 2 2 6" xfId="2638" xr:uid="{DFE19784-493A-4D22-816D-3B8EBE91ADBA}"/>
    <cellStyle name="표준 2 2 7" xfId="2639" xr:uid="{20FFFCEA-E6C2-400D-B7BF-F257D19765F3}"/>
    <cellStyle name="표준 2 2 8" xfId="2640" xr:uid="{55BD17DB-E088-4284-965E-4460B1125D8C}"/>
    <cellStyle name="표준 2 2 9" xfId="2641" xr:uid="{D75AA0EA-ECF6-434F-AF42-02C1E8C06992}"/>
    <cellStyle name="표준 2 2_ title" xfId="2642" xr:uid="{61662D87-9AB8-467D-88AD-3CEC6CF731A3}"/>
    <cellStyle name="표준 2 3" xfId="2643" xr:uid="{122A2659-41F7-4DAF-887E-6AD5F564AEC2}"/>
    <cellStyle name="표준 2 3 2" xfId="2644" xr:uid="{302FED73-CE1D-4F2F-870F-63EDC9BE7DB2}"/>
    <cellStyle name="표준 2 3 2 2" xfId="2645" xr:uid="{20A8153B-56E2-4B01-A860-69A73F8F9BEF}"/>
    <cellStyle name="표준 2 3 3" xfId="2646" xr:uid="{D7EDC43C-4770-43BD-838B-B1A4917176CE}"/>
    <cellStyle name="표준 2 3 4" xfId="2647" xr:uid="{F24205EA-3C5A-496F-A0FD-DAEEA2E6B593}"/>
    <cellStyle name="표준 2 4" xfId="2648" xr:uid="{8E978684-3DBE-4AA4-95DE-DB2C4D51A2C9}"/>
    <cellStyle name="표준 2 4 2" xfId="2649" xr:uid="{0F980A08-23C9-4C86-B939-63BFF8FCA365}"/>
    <cellStyle name="표준 2 5" xfId="2650" xr:uid="{290DE623-E34C-4184-BD76-89765C9B94C2}"/>
    <cellStyle name="표준 2 5 2" xfId="2651" xr:uid="{393BF5C2-A72E-41F1-B0FB-4FCE942E27CC}"/>
    <cellStyle name="표준 2 6" xfId="2652" xr:uid="{3A71B7D3-5BC8-487C-B3E6-049F0F75CE06}"/>
    <cellStyle name="표준 2 6 2" xfId="2653" xr:uid="{D0B4C9BE-E480-4F1D-9246-84221791841B}"/>
    <cellStyle name="표준 2 7" xfId="2654" xr:uid="{B6826854-026D-43CA-9393-B0349532F9DC}"/>
    <cellStyle name="표준 2 8" xfId="2655" xr:uid="{4389D708-2927-4D05-B70A-D1F28A49259D}"/>
    <cellStyle name="표준 2 9" xfId="2656" xr:uid="{3E3B5972-DA4E-4803-9794-11E9AA34F4FC}"/>
    <cellStyle name="표준 2_ line(대기) (2)" xfId="2657" xr:uid="{A2B94193-CE97-4F1C-8877-E2214EF547CB}"/>
    <cellStyle name="표준 20" xfId="2658" xr:uid="{AADC1441-5808-4F0F-92CD-3DC7BF3C4CF2}"/>
    <cellStyle name="표준 20 2" xfId="2659" xr:uid="{CFEEF09D-0446-400D-B04D-6101D1B180D6}"/>
    <cellStyle name="표준 20 2 2" xfId="2660" xr:uid="{A1968970-912E-4FFD-B692-30F5A837E44E}"/>
    <cellStyle name="표준 20 2 3" xfId="2661" xr:uid="{AB28505C-4FB8-47CB-91D0-2A95B832487A}"/>
    <cellStyle name="표준 20 3" xfId="2662" xr:uid="{67EC2586-18E2-4D9A-BE50-08F5295105DB}"/>
    <cellStyle name="표준 20 3 2" xfId="2663" xr:uid="{6CBED563-4782-4762-B3FD-E157AC5E7852}"/>
    <cellStyle name="표준 20 3 3" xfId="2664" xr:uid="{83B332E8-EFAC-45C5-8B98-480483BA16DE}"/>
    <cellStyle name="표준 20 4" xfId="2665" xr:uid="{E1930294-4C86-4718-935A-92F67020ADCC}"/>
    <cellStyle name="표준 20 5" xfId="2666" xr:uid="{C2A10E05-130D-4FB8-A9E9-A1EC079609F7}"/>
    <cellStyle name="표준 20_Atlas2 prototype 작업사양서 rev01-11" xfId="2667" xr:uid="{D4599606-A029-46D9-8D36-249108B11726}"/>
    <cellStyle name="표준 200" xfId="2668" xr:uid="{436DE473-7555-40B1-BD1A-716247A490F3}"/>
    <cellStyle name="표준 200 2" xfId="2669" xr:uid="{D46E25C5-7FE6-4221-B60D-7B0448881834}"/>
    <cellStyle name="표준 201" xfId="2670" xr:uid="{301E1EEB-AB16-4F10-8DA3-9720E216914B}"/>
    <cellStyle name="표준 202" xfId="2671" xr:uid="{9DBFD901-5007-41AF-B602-83DE11B5B41E}"/>
    <cellStyle name="표준 203" xfId="2672" xr:uid="{95D0D434-52B9-4F9E-8C68-4C6D7CF4FCE4}"/>
    <cellStyle name="표준 203 2" xfId="2673" xr:uid="{BC609A3F-4364-4C9D-BF78-2ADF7F20F990}"/>
    <cellStyle name="표준 203 3" xfId="2674" xr:uid="{7998DBF5-5487-449B-85F2-362D56681635}"/>
    <cellStyle name="표준 204" xfId="2675" xr:uid="{111DC576-83B9-4CB8-A928-D978D0D1BF61}"/>
    <cellStyle name="표준 204 2" xfId="2676" xr:uid="{A44D048E-8F1B-4590-9684-90377BAB764B}"/>
    <cellStyle name="표준 204 3" xfId="2677" xr:uid="{FB76599C-BF3A-4580-816C-C0E9AAC3CCCD}"/>
    <cellStyle name="표준 205" xfId="2678" xr:uid="{BA0DB3D7-10AB-4421-BB4F-CEC415A40DD1}"/>
    <cellStyle name="표준 205 2" xfId="2679" xr:uid="{F8BC66C0-BCE6-459E-ADE9-80D6B8809DFB}"/>
    <cellStyle name="표준 205 3" xfId="2680" xr:uid="{2078BCA3-6513-4860-8BDC-FCC1138C38D3}"/>
    <cellStyle name="표준 206" xfId="2681" xr:uid="{B1597A8D-59A1-44EE-A418-05F42D824F88}"/>
    <cellStyle name="표준 207" xfId="2682" xr:uid="{54A84832-BDCF-465C-B388-5B50AE9AED84}"/>
    <cellStyle name="표준 208" xfId="2683" xr:uid="{9BC8BAF5-BFEB-4132-9566-D6E0ACD4C960}"/>
    <cellStyle name="표준 209" xfId="2684" xr:uid="{E75DD952-F906-47AD-9FB5-E150BC6546B2}"/>
    <cellStyle name="표준 21" xfId="2685" xr:uid="{3FFA7580-39F1-4FF2-8E43-9B65D1D33A67}"/>
    <cellStyle name="표준 21 2" xfId="2686" xr:uid="{DC69485A-5B29-4619-89AF-4F85321EA87E}"/>
    <cellStyle name="표준 21 2 2" xfId="2687" xr:uid="{764D7F80-2C47-42F2-AB84-14E83E8ED0E9}"/>
    <cellStyle name="표준 21 2 3" xfId="2688" xr:uid="{0FCA0459-85D6-4D1D-BFD8-3179AB88DB00}"/>
    <cellStyle name="표준 21 3" xfId="2689" xr:uid="{E030E409-CB32-4433-87B2-F43BD13E7181}"/>
    <cellStyle name="표준 21 3 2" xfId="2690" xr:uid="{F7A6DA68-8B96-4F0A-88D8-3A12533D375C}"/>
    <cellStyle name="표준 21 3 3" xfId="2691" xr:uid="{60D66CF6-98BB-424A-AD3C-F72B137BF65D}"/>
    <cellStyle name="표준 21 4" xfId="2692" xr:uid="{B4B2118B-2BF8-4D0F-90A5-C3A43376C3CA}"/>
    <cellStyle name="표준 21 5" xfId="2693" xr:uid="{5275B7DF-8A7F-4730-8739-3D4C3FC3CA34}"/>
    <cellStyle name="표준 21_Atlas2 prototype 작업사양서 rev01-11" xfId="2694" xr:uid="{A5E1DD1B-E74D-4902-85DF-6FF7ED431CB9}"/>
    <cellStyle name="표준 210" xfId="2695" xr:uid="{41B8A20B-465B-45E5-B57D-72FB2E8F7577}"/>
    <cellStyle name="표준 211" xfId="2696" xr:uid="{541A4CC0-FD17-4285-B263-F6395B712606}"/>
    <cellStyle name="표준 212" xfId="2697" xr:uid="{AC9F36E5-1E06-455B-B0F8-79DFEF2203EA}"/>
    <cellStyle name="표준 213" xfId="2698" xr:uid="{15086929-68B1-4902-8BF2-BA5E1C881E1C}"/>
    <cellStyle name="표준 214" xfId="2699" xr:uid="{0A4A681D-861D-453A-9831-FE03AB5B0272}"/>
    <cellStyle name="표준 214 2" xfId="2700" xr:uid="{39A0517A-8AAD-4FE8-920D-202E02AA6F2E}"/>
    <cellStyle name="표준 214 3" xfId="2701" xr:uid="{7118218E-A70D-4BD5-9EBD-0A4DB791E62E}"/>
    <cellStyle name="표준 215" xfId="2702" xr:uid="{8A142F34-B6F7-4FC2-8A29-B3A20E8166C7}"/>
    <cellStyle name="표준 216" xfId="2703" xr:uid="{AC18F38E-634F-4275-A0B9-B4026B16F08D}"/>
    <cellStyle name="표준 217" xfId="2704" xr:uid="{1C2908C2-A786-4151-B396-1B016F8790BF}"/>
    <cellStyle name="표준 218" xfId="2705" xr:uid="{DDAB7DE4-00C6-4D73-8E7C-7A92B7047DB6}"/>
    <cellStyle name="표준 218 2" xfId="2706" xr:uid="{326F6006-C57B-49A1-A24C-D41EDD20BC7B}"/>
    <cellStyle name="표준 218 3" xfId="2707" xr:uid="{E2372E83-9DFA-4F60-BF15-AC351363E222}"/>
    <cellStyle name="표준 219" xfId="3240" xr:uid="{F5C2CCCB-AE26-412D-96BB-ACA3C386367A}"/>
    <cellStyle name="표준 22" xfId="2708" xr:uid="{142047E2-440A-4F4D-B040-F65A7150A9EB}"/>
    <cellStyle name="표준 22 2" xfId="2709" xr:uid="{4F3D454C-3677-4FCC-97A4-57E9809EF4C4}"/>
    <cellStyle name="표준 22 3" xfId="2710" xr:uid="{724F63CF-EAC1-4F34-B05E-56285425588B}"/>
    <cellStyle name="표준 220" xfId="3241" xr:uid="{D84A1277-8C5B-4C06-8DFB-3A107A19EE44}"/>
    <cellStyle name="표준 221" xfId="3242" xr:uid="{71101F27-7417-429B-8A2B-B79EEF936E95}"/>
    <cellStyle name="표준 222" xfId="3243" xr:uid="{4F1EBF22-A38B-4D61-9EDA-B645E3CF267F}"/>
    <cellStyle name="표준 223" xfId="3590" xr:uid="{370D8B7E-A931-41C9-A291-EE543F1A1811}"/>
    <cellStyle name="표준 224" xfId="3592" xr:uid="{CB82E108-CE5D-4777-89DB-DCBFFC2F785F}"/>
    <cellStyle name="표준 224 2" xfId="3793" xr:uid="{58CD364A-617B-4AA7-AA87-C0164004B584}"/>
    <cellStyle name="표준 225" xfId="2711" xr:uid="{3A2DD27A-654E-4817-9795-D8D90F7B9467}"/>
    <cellStyle name="표준 225 2" xfId="2712" xr:uid="{E5B99500-30BA-4260-A123-326667E91A0C}"/>
    <cellStyle name="표준 225 2 2" xfId="2713" xr:uid="{A189F6C3-CF4F-4A66-8992-8ACDC2FD711A}"/>
    <cellStyle name="표준 225 2 2 2" xfId="2714" xr:uid="{C1B8E9EE-A23F-4D28-B674-934DA53C6D8C}"/>
    <cellStyle name="표준 225 2 2 3" xfId="2715" xr:uid="{79B12116-6341-4837-A8BD-C8447ADB8B69}"/>
    <cellStyle name="표준 225 2 3" xfId="2716" xr:uid="{355D15C6-CCB0-4514-BB78-04BE5E0355E0}"/>
    <cellStyle name="표준 225 2 3 2" xfId="2717" xr:uid="{857AB3C2-1839-406E-B898-BC6B9F65DDD0}"/>
    <cellStyle name="표준 225 2 4" xfId="2718" xr:uid="{6E8B337A-CD65-460C-B9EE-94123E464B9A}"/>
    <cellStyle name="표준 225 2_ title" xfId="2719" xr:uid="{D05F77E5-759B-4DEC-801A-D389238D57C9}"/>
    <cellStyle name="표준 225 3" xfId="2720" xr:uid="{10832CB8-99D7-435C-AB4D-8CCA25458D50}"/>
    <cellStyle name="표준 225 4" xfId="2721" xr:uid="{B9BDFA15-50AB-4DA6-A340-21FD43001B29}"/>
    <cellStyle name="표준 225_AJ001456 SPREADER BARS 30cm 본작업사양서 rev5(2014.11.06)--작업중" xfId="2722" xr:uid="{8B21306F-D77B-4D4F-BF78-1603F2930D7D}"/>
    <cellStyle name="표준 226" xfId="3593" xr:uid="{274444E8-F4A6-4197-A7C9-CD30B1C1ABEC}"/>
    <cellStyle name="표준 226 2" xfId="2723" xr:uid="{D67B5084-23F8-461B-BD2D-C9C3B300162E}"/>
    <cellStyle name="표준 226 2 2" xfId="2724" xr:uid="{0A088DFA-1EB5-44B1-9568-EA2DF9EED98B}"/>
    <cellStyle name="표준 226 2 2 2" xfId="2725" xr:uid="{B8FE1955-5DF8-43D1-BF4E-E711A7D3A9F8}"/>
    <cellStyle name="표준 226 2 2 3" xfId="2726" xr:uid="{6CD1993E-BE8E-4309-8C32-A81308E9A39C}"/>
    <cellStyle name="표준 226 2 3" xfId="2727" xr:uid="{A7BCB3D8-4684-4FA8-BDC7-7FEBB06C73DB}"/>
    <cellStyle name="표준 226 2 4" xfId="2728" xr:uid="{FF0EBEC2-CC10-4538-B7CB-5806410A930B}"/>
    <cellStyle name="표준 226 2_Atlas2 prototype 작업사양서 rev01-11" xfId="2729" xr:uid="{7E8F6186-F01D-4C15-AC14-ECB7C106C053}"/>
    <cellStyle name="표준 226 3" xfId="3797" xr:uid="{4C211C2D-0204-4F84-94BA-C1207BA4171B}"/>
    <cellStyle name="표준 227" xfId="3594" xr:uid="{1DCC95D4-9298-4ADC-9B00-87C60035D88B}"/>
    <cellStyle name="표준 227 2" xfId="3794" xr:uid="{DD0F9E82-65B4-4EF9-B477-F074BA82E639}"/>
    <cellStyle name="표준 228" xfId="3591" xr:uid="{79AE2F9B-158C-434E-890F-676E177448F9}"/>
    <cellStyle name="표준 228 2" xfId="3798" xr:uid="{8E250DAD-1D7C-4AA3-9AEB-543C89BE6355}"/>
    <cellStyle name="표준 229" xfId="3595" xr:uid="{D38B95E0-05EB-42BC-9581-DEDD573ED0E1}"/>
    <cellStyle name="표준 229 2" xfId="3800" xr:uid="{AD920696-2EDA-438F-ABF9-70C9804093D4}"/>
    <cellStyle name="표준 23" xfId="2730" xr:uid="{54C17422-6AF4-4939-A7E7-8AD8003C1390}"/>
    <cellStyle name="표준 23 2" xfId="2731" xr:uid="{E8483F61-FB37-4CED-8AA7-A740570225C7}"/>
    <cellStyle name="표준 23 3" xfId="2732" xr:uid="{07A65B71-B7C3-4F32-B2FD-E08021649368}"/>
    <cellStyle name="표준 230" xfId="3596" xr:uid="{63D8A719-3884-43A1-B54D-115F74E33E8F}"/>
    <cellStyle name="표준 230 2" xfId="3802" xr:uid="{A39043F1-E522-4843-B242-20E3BA72BB0A}"/>
    <cellStyle name="표준 231" xfId="3597" xr:uid="{C21BA165-6A5D-4434-8A7C-1FF5607261F8}"/>
    <cellStyle name="표준 231 2" xfId="2733" xr:uid="{22C20686-3525-4A21-BA1C-3C4276B48783}"/>
    <cellStyle name="표준 231 2 2" xfId="2734" xr:uid="{7F857F28-332A-418E-A377-CFECB61482F1}"/>
    <cellStyle name="표준 231 2 2 2" xfId="2735" xr:uid="{71957465-88D9-4237-AD20-9308E0E7BD5D}"/>
    <cellStyle name="표준 231 2 2 3" xfId="2736" xr:uid="{7621BEEA-2337-4738-B5A3-A3241DA792FA}"/>
    <cellStyle name="표준 231 2 3" xfId="2737" xr:uid="{4EEA30D1-E0C1-411D-8A0E-8A82D3DC66CA}"/>
    <cellStyle name="표준 231 2 4" xfId="2738" xr:uid="{C546072D-59B3-4D50-8617-603882AD20AD}"/>
    <cellStyle name="표준 231 2_Atlas2 prototype 작업사양서 rev01-11" xfId="2739" xr:uid="{A6D52084-69FA-4651-AD98-97394EB5622E}"/>
    <cellStyle name="표준 231 3" xfId="3804" xr:uid="{0B6897AE-14B3-4326-9879-40306AC3EFF7}"/>
    <cellStyle name="표준 232" xfId="3598" xr:uid="{186E3434-C3A0-43B7-BACD-A1B2F4A3653A}"/>
    <cellStyle name="표준 233" xfId="3599" xr:uid="{9B24E1E9-5407-4E33-A9FA-6EA1C22B4B2B}"/>
    <cellStyle name="표준 233 2" xfId="3691" xr:uid="{5A6A04E3-719A-43A2-8D39-1C3669BB5224}"/>
    <cellStyle name="표준 233 2 2" xfId="3772" xr:uid="{B8A312DF-C3A2-473A-8018-A52776486E3E}"/>
    <cellStyle name="표준 233 2 3" xfId="3805" xr:uid="{7C919709-F052-4AF9-9767-5A9736521475}"/>
    <cellStyle name="표준 233 2 4" xfId="3825" xr:uid="{E5539C25-3EE2-4C38-9102-CD947E292EDD}"/>
    <cellStyle name="표준 233 2 5" xfId="3845" xr:uid="{5C82E048-247E-4A26-A4E7-E2273A6F591B}"/>
    <cellStyle name="표준 234" xfId="3640" xr:uid="{0877B2D9-D2B2-4A22-8341-F125F031C658}"/>
    <cellStyle name="표준 235" xfId="3641" xr:uid="{FD77EBAB-BFED-4EBD-AB80-97E6F1506FCA}"/>
    <cellStyle name="표준 236" xfId="3642" xr:uid="{34116CD4-32B3-474E-8D0B-5BFCDD29B1B7}"/>
    <cellStyle name="표준 236 2" xfId="3792" xr:uid="{5A4AB062-42B6-4641-BCD2-638C2E259AFA}"/>
    <cellStyle name="표준 237" xfId="3644" xr:uid="{0F8022B4-6AB8-442F-B1BF-4376B61A1E10}"/>
    <cellStyle name="표준 237 2" xfId="3796" xr:uid="{2F0C1715-5AA1-44AD-ABAE-7932B58155C7}"/>
    <cellStyle name="표준 238" xfId="3648" xr:uid="{F3CDA6D3-4546-45AA-B770-4B1E2C5BD358}"/>
    <cellStyle name="표준 238 2" xfId="3799" xr:uid="{454AE0CC-C8E7-4D75-B8F7-FE71BA2A6DC2}"/>
    <cellStyle name="표준 239" xfId="3647" xr:uid="{4C976E05-9733-438A-8153-FD385FC593FE}"/>
    <cellStyle name="표준 239 2" xfId="3801" xr:uid="{28C17F82-A36F-4C7A-ACED-C304B2F6DD41}"/>
    <cellStyle name="표준 24" xfId="2740" xr:uid="{EE53DFBF-EA1E-4E6E-B7C0-63B761E05D85}"/>
    <cellStyle name="표준 24 2" xfId="2741" xr:uid="{5EF7CBD3-72FC-44F6-BFE5-63C9F266B8CF}"/>
    <cellStyle name="표준 24 2 2" xfId="2742" xr:uid="{CCE6D943-B234-4009-91B0-85F77952A6F6}"/>
    <cellStyle name="표준 24 2 2 2" xfId="2743" xr:uid="{A207E135-088E-4523-BF4A-799189B8AAA1}"/>
    <cellStyle name="표준 24 2 2 3" xfId="2744" xr:uid="{AF7D3E9F-A97B-4BBF-966C-A786BE94E6DC}"/>
    <cellStyle name="표준 24 2 3" xfId="2745" xr:uid="{3B744ED6-3118-441D-B7A6-3712D6D00181}"/>
    <cellStyle name="표준 24 2 3 2" xfId="2746" xr:uid="{9AD8AB57-7D2A-4112-8571-9679D9B57053}"/>
    <cellStyle name="표준 24 2 4" xfId="2747" xr:uid="{B121C067-2F6B-44A2-A571-9A57CA19558D}"/>
    <cellStyle name="표준 24 2_ title" xfId="2748" xr:uid="{D480CFEA-D430-4015-94FA-34299268CF4E}"/>
    <cellStyle name="표준 24 3" xfId="2749" xr:uid="{CAA4F945-6A09-47FE-8576-E88B780E7C81}"/>
    <cellStyle name="표준 24 3 2" xfId="2750" xr:uid="{D03D8948-480C-4C30-B41E-D2CA8D7034B7}"/>
    <cellStyle name="표준 24 3 2 2" xfId="2751" xr:uid="{19920D9E-915D-47F9-AEB5-99FFE1A35996}"/>
    <cellStyle name="표준 24 3 2 3" xfId="2752" xr:uid="{7E444CAC-1C47-45DC-B89C-63785BCCF845}"/>
    <cellStyle name="표준 24 3 3" xfId="2753" xr:uid="{6840C0C9-FA04-475D-B7F0-F6431417F752}"/>
    <cellStyle name="표준 24 3 4" xfId="2754" xr:uid="{337AC05A-42D1-4014-878A-37C3D676E99F}"/>
    <cellStyle name="표준 24 3_Atlas2 prototype 작업사양서 rev01-11" xfId="2755" xr:uid="{2ECECF8B-5FE6-4557-A991-930732BC384A}"/>
    <cellStyle name="표준 24 4" xfId="2756" xr:uid="{4D99E62B-12E5-4015-A02A-89B3AF0063D1}"/>
    <cellStyle name="표준 24 4 2" xfId="2757" xr:uid="{831FC4E2-FE4F-47EB-9095-1A22BFA8757D}"/>
    <cellStyle name="표준 24 4 3" xfId="2758" xr:uid="{88CFDB4C-4AEB-48A2-9128-3D653FFCA10C}"/>
    <cellStyle name="표준 24 5" xfId="2759" xr:uid="{B95014BB-95EC-4B30-81BB-4001F32A2521}"/>
    <cellStyle name="표준 24 5 2" xfId="2760" xr:uid="{802037B2-FA68-4534-B706-F30DF9868413}"/>
    <cellStyle name="표준 24 5 3" xfId="2761" xr:uid="{02207B63-8A19-4E5E-AE0C-23E4C6306E7E}"/>
    <cellStyle name="표준 24 6" xfId="2762" xr:uid="{0C83ABCF-3CE5-4413-951D-40A550D414FD}"/>
    <cellStyle name="표준 24 7" xfId="2763" xr:uid="{7082AB0B-C8BB-4C7D-86E5-FF6FACE1E108}"/>
    <cellStyle name="표준 24_AJ001456 SPREADER BARS 30cm 본작업사양서 rev5(2014.11.06)--작업중" xfId="2764" xr:uid="{248F3EF0-2FF1-4C57-9FD2-B1ACEAABAABE}"/>
    <cellStyle name="표준 240" xfId="3650" xr:uid="{5B45251D-C40E-442B-9E05-A894B359CD15}"/>
    <cellStyle name="표준 240 2" xfId="2765" xr:uid="{AF0CA5BF-5FD1-4D24-A2DA-551A1FF352E0}"/>
    <cellStyle name="표준 240 2 2" xfId="2766" xr:uid="{B9DEAFAD-79A9-434E-A9BF-F0AA5167DFA8}"/>
    <cellStyle name="표준 240 2 2 2" xfId="2767" xr:uid="{6435451A-9556-46B5-8493-815E0D6BD51E}"/>
    <cellStyle name="표준 240 2 2 3" xfId="2768" xr:uid="{9FED828A-92CC-45CF-8A8D-4468DE65DA6F}"/>
    <cellStyle name="표준 240 2 3" xfId="2769" xr:uid="{B78D2E92-E6AD-4DFB-A742-A2F5D5AFF07D}"/>
    <cellStyle name="표준 240 2 4" xfId="2770" xr:uid="{D1917819-BB85-4FA9-9BDF-1B1FF6ACED6C}"/>
    <cellStyle name="표준 240 2_Atlas2 prototype 작업사양서 rev01-11" xfId="2771" xr:uid="{677659F5-E23E-4565-B7D2-4611730E9E5E}"/>
    <cellStyle name="표준 240 3" xfId="3803" xr:uid="{1F780FC6-6C5B-4F7A-B633-AA30A10A83ED}"/>
    <cellStyle name="표준 241" xfId="2772" xr:uid="{03AE7A56-F783-4FDD-91B2-46426DF99015}"/>
    <cellStyle name="표준 241 2" xfId="2773" xr:uid="{ED2D9FB8-8841-4F6A-8FB2-189CA92B2A41}"/>
    <cellStyle name="표준 241 3" xfId="2774" xr:uid="{8179F2CD-2CC3-4444-BA2E-FB51C38696B9}"/>
    <cellStyle name="표준 242" xfId="3646" xr:uid="{FD88A71D-B6A3-4750-A2CB-303CA69E59FE}"/>
    <cellStyle name="표준 242 2" xfId="2775" xr:uid="{F916D651-0CAA-4B1E-9045-F244D89AF48B}"/>
    <cellStyle name="표준 242 2 2" xfId="2776" xr:uid="{D68E6D50-2929-4507-BDAF-E635F309275C}"/>
    <cellStyle name="표준 242 2 2 2" xfId="2777" xr:uid="{9E8898B7-5BCA-45BE-A886-07BB19F7E423}"/>
    <cellStyle name="표준 242 2 2 3" xfId="2778" xr:uid="{81D7AB1C-B36A-4798-8FFF-57DA5CFC0F9C}"/>
    <cellStyle name="표준 242 2 3" xfId="2779" xr:uid="{52F688D0-C21B-4463-914F-EA095CD56458}"/>
    <cellStyle name="표준 242 2 4" xfId="2780" xr:uid="{563F900E-AB92-4337-B40C-6E49C6FEA760}"/>
    <cellStyle name="표준 242 2_Atlas2 prototype 작업사양서 rev01-11" xfId="2781" xr:uid="{3AD81F8B-01C5-4EE1-8E50-7A2489F0AF19}"/>
    <cellStyle name="표준 242 3" xfId="3795" xr:uid="{704EF468-ABBC-43ED-8652-59B9DD7551AE}"/>
    <cellStyle name="표준 243" xfId="3649" xr:uid="{806ACCE8-B5E8-4AE2-AFF4-036ADA0C7F23}"/>
    <cellStyle name="표준 244" xfId="2782" xr:uid="{B4B2ED12-11C0-4816-AFC8-30160C6D574B}"/>
    <cellStyle name="표준 244 2" xfId="2783" xr:uid="{80216556-2889-44E7-A59B-D7346025169F}"/>
    <cellStyle name="표준 244 3" xfId="2784" xr:uid="{36E475A6-820B-4A8A-B3BA-9E7C97226953}"/>
    <cellStyle name="표준 245" xfId="3645" xr:uid="{0B3AD72E-5471-41E2-BE57-B4FA0B3F68F4}"/>
    <cellStyle name="표준 245 2" xfId="2785" xr:uid="{39400EC1-B7EC-4BAE-AF86-88626225658B}"/>
    <cellStyle name="표준 245 2 2" xfId="2786" xr:uid="{DD971508-0D33-4A16-ABF4-27CBD87A6EAC}"/>
    <cellStyle name="표준 245 2 2 2" xfId="2787" xr:uid="{FCB0B712-0292-4020-BF33-A1DC9B1BAC91}"/>
    <cellStyle name="표준 245 2 2 3" xfId="2788" xr:uid="{DF82811C-EA4D-4591-9893-FE2A443E0BB3}"/>
    <cellStyle name="표준 245 2 3" xfId="2789" xr:uid="{16636FCF-CF03-4E93-AFC3-62D3E8ADBC05}"/>
    <cellStyle name="표준 245 2 4" xfId="2790" xr:uid="{BBABFED4-5319-4A74-9CFE-852187D5CEC8}"/>
    <cellStyle name="표준 245 2_Atlas2 prototype 작업사양서 rev01-11" xfId="2791" xr:uid="{6E4F9441-2804-4F0E-8513-6B2E6D367539}"/>
    <cellStyle name="표준 246" xfId="2792" xr:uid="{20DC56FA-3616-44F8-A51A-17522BBCD04A}"/>
    <cellStyle name="표준 246 2" xfId="2793" xr:uid="{F760178D-F30C-4720-9F85-1889C46CBF5C}"/>
    <cellStyle name="표준 246 2 2" xfId="2794" xr:uid="{2236C597-70A4-4509-A3A8-104A897BB727}"/>
    <cellStyle name="표준 246 2 3" xfId="2795" xr:uid="{61BF958F-568D-4F94-B616-FDAE21C2F054}"/>
    <cellStyle name="표준 246 3" xfId="2796" xr:uid="{00C4ACFB-11CA-45C2-984B-32B626FC2EE0}"/>
    <cellStyle name="표준 246 3 2" xfId="2797" xr:uid="{0F959661-38DE-4F9B-AC04-D1C9CBF8E2E9}"/>
    <cellStyle name="표준 246 3 3" xfId="2798" xr:uid="{504BCE95-D800-4DE0-9C13-A8CE68053110}"/>
    <cellStyle name="표준 246 4" xfId="2799" xr:uid="{048D7C9A-E589-4BC7-9729-2D5E6CA19AE0}"/>
    <cellStyle name="표준 246 5" xfId="2800" xr:uid="{614BE085-B0A2-4D03-8262-5B7F2C672BFF}"/>
    <cellStyle name="표준 246_Atlas2 prototype 작업사양서 rev01-11" xfId="2801" xr:uid="{DBBACF7A-17CE-40C5-8C13-52A31CDE6220}"/>
    <cellStyle name="표준 247" xfId="2802" xr:uid="{7984BB54-EB5A-4BCF-A860-4C5C821EFE57}"/>
    <cellStyle name="표준 247 2" xfId="2803" xr:uid="{A9D8FF6F-CF0B-47DF-BD03-A3F4817A07CD}"/>
    <cellStyle name="표준 247 2 2" xfId="2804" xr:uid="{83906E2B-E86E-4C3B-B666-DD0FC6FB5A0D}"/>
    <cellStyle name="표준 247 2 3" xfId="2805" xr:uid="{BBF4F08E-27B1-4B4E-B13C-9BABD7F0EF45}"/>
    <cellStyle name="표준 247 3" xfId="2806" xr:uid="{D3795D09-DF70-4542-9DF2-6E0668C66C3B}"/>
    <cellStyle name="표준 247 3 2" xfId="2807" xr:uid="{BAAE9B0D-A3E9-46C1-A890-264AD83EA485}"/>
    <cellStyle name="표준 247 3 3" xfId="2808" xr:uid="{7EE24ED2-4AD8-44BC-A243-4D136D9CF259}"/>
    <cellStyle name="표준 247 4" xfId="2809" xr:uid="{C5089FAB-6C70-4F2D-A739-2DBDE413B3F3}"/>
    <cellStyle name="표준 247 5" xfId="2810" xr:uid="{21F98657-8E75-4962-AB29-6857F3E1B1D4}"/>
    <cellStyle name="표준 247_Atlas2 prototype 작업사양서 rev01-11" xfId="2811" xr:uid="{6C7A4E2C-6333-45F5-9C39-5724E0FE9F22}"/>
    <cellStyle name="표준 248" xfId="3651" xr:uid="{24E6A999-9719-415D-AB83-676CC96F6B52}"/>
    <cellStyle name="표준 248 2" xfId="3692" xr:uid="{D43EB5F9-9B40-4E17-9ABD-C56D2938D5B1}"/>
    <cellStyle name="표준 248 2 2" xfId="3773" xr:uid="{3D9EAADF-BC13-4AA9-A840-95E11B28D756}"/>
    <cellStyle name="표준 248 2 3" xfId="3806" xr:uid="{9E2CD1D1-D54C-48C6-BF1F-D5F1B882AE2A}"/>
    <cellStyle name="표준 248 2 4" xfId="3826" xr:uid="{EEAE3753-DE2D-4FF4-BB9D-29FE080AB196}"/>
    <cellStyle name="표준 248 2 5" xfId="3846" xr:uid="{B1273C0C-8EB1-4D9A-855D-86B4240F21AD}"/>
    <cellStyle name="표준 249" xfId="3652" xr:uid="{D0AF81FE-03D9-43C3-A192-9D7CA1B2BFA3}"/>
    <cellStyle name="표준 249 2" xfId="3693" xr:uid="{ABB07A88-9836-426B-A9BF-44876D334AD2}"/>
    <cellStyle name="표준 249 2 2" xfId="3774" xr:uid="{8ED76331-9BED-45A5-AA36-B1DDA5C0C90F}"/>
    <cellStyle name="표준 249 2 3" xfId="3807" xr:uid="{3FDFC6F4-1EC1-4B59-BD99-9274622D7FDC}"/>
    <cellStyle name="표준 249 2 4" xfId="3827" xr:uid="{7A38DA1C-67B3-4C6C-9F30-E359628DB626}"/>
    <cellStyle name="표준 249 2 5" xfId="3847" xr:uid="{500F264E-E07F-4DEF-B480-BAD698F1F22F}"/>
    <cellStyle name="표준 25" xfId="2812" xr:uid="{4A013649-87B4-4F0E-8578-47DA8181F0CE}"/>
    <cellStyle name="표준 25 2" xfId="2813" xr:uid="{0B3BB5DA-B447-41E5-8E16-119B5434416E}"/>
    <cellStyle name="표준 25 3" xfId="2814" xr:uid="{C8DB3756-BBD5-47BD-83CD-8B88CD572504}"/>
    <cellStyle name="표준 250" xfId="3654" xr:uid="{5B745F0B-80C0-4E8B-A92C-0DCD47DBD857}"/>
    <cellStyle name="표준 250 2" xfId="3694" xr:uid="{735F04A3-0356-4DD6-9E07-81B4AA412A96}"/>
    <cellStyle name="표준 250 2 2" xfId="3775" xr:uid="{1620541E-FF4A-4064-BFEF-BD827AD7868E}"/>
    <cellStyle name="표준 250 2 3" xfId="3808" xr:uid="{809D4218-E162-4BC2-802A-F0BCF273D87E}"/>
    <cellStyle name="표준 250 2 4" xfId="3828" xr:uid="{9A3460FE-3364-47B0-B58C-470D9AB5ECF6}"/>
    <cellStyle name="표준 250 2 5" xfId="3848" xr:uid="{907BD452-E025-4E19-A65E-3306CDDF9797}"/>
    <cellStyle name="표준 251" xfId="3655" xr:uid="{50D7C3F8-1C97-48D7-B12E-71AE681CC066}"/>
    <cellStyle name="표준 251 2" xfId="3695" xr:uid="{AEA6670A-1EFD-4F2C-A855-6EDA317B3AAA}"/>
    <cellStyle name="표준 251 2 2" xfId="3776" xr:uid="{5B9E53BE-B9AB-47EF-A23D-C9B11013E450}"/>
    <cellStyle name="표준 251 2 3" xfId="3809" xr:uid="{7F85AACD-ABF1-4EA3-8256-331F3A8AF212}"/>
    <cellStyle name="표준 251 2 4" xfId="3829" xr:uid="{56ABB0CB-A80D-4DD9-AC04-B36FD6F2340C}"/>
    <cellStyle name="표준 251 2 5" xfId="3849" xr:uid="{9AC4C28E-B8AA-47E8-8BEF-A6C8695652BF}"/>
    <cellStyle name="표준 252" xfId="3653" xr:uid="{4226B8FB-888E-4877-98C5-2B01858229A3}"/>
    <cellStyle name="표준 252 2" xfId="3696" xr:uid="{DFB4A759-07B8-45C3-A16A-82568F8D253B}"/>
    <cellStyle name="표준 252 2 2" xfId="3777" xr:uid="{3452915D-8489-4949-931B-9C3E7CB69329}"/>
    <cellStyle name="표준 252 2 3" xfId="3810" xr:uid="{59936938-7AFE-47EB-8603-AA070710F9E3}"/>
    <cellStyle name="표준 252 2 4" xfId="3830" xr:uid="{A975FAF4-D919-4E6E-9A4E-54BCEBC71E1D}"/>
    <cellStyle name="표준 252 2 5" xfId="3850" xr:uid="{B79741FB-D650-4FFC-829D-D8EA6E6BE397}"/>
    <cellStyle name="표준 253" xfId="3658" xr:uid="{46E288B3-D1BB-4CE7-862B-BEBEE1EAF885}"/>
    <cellStyle name="표준 253 2" xfId="3697" xr:uid="{83221437-6E1F-4C0B-B028-56BBEF9BB147}"/>
    <cellStyle name="표준 253 2 2" xfId="3778" xr:uid="{7E2D72CD-666E-48D2-9462-7E1DA7144627}"/>
    <cellStyle name="표준 253 2 3" xfId="3811" xr:uid="{38FCB67A-3642-429D-982F-B0C5F2C2167A}"/>
    <cellStyle name="표준 253 2 4" xfId="3831" xr:uid="{64F7C8F2-F766-4F9B-8BE5-FC9D24E1DC05}"/>
    <cellStyle name="표준 253 2 5" xfId="3851" xr:uid="{9A7A18D4-5B37-4E33-AF53-C6F484B00468}"/>
    <cellStyle name="표준 254" xfId="2815" xr:uid="{C32BE958-A913-44B9-A44C-8D6626B276DB}"/>
    <cellStyle name="표준 254 2" xfId="2816" xr:uid="{71424A2A-853B-402A-BE35-46B910BD6075}"/>
    <cellStyle name="표준 254 2 2" xfId="2817" xr:uid="{3AC58B2E-EA56-4776-AE4B-666C1FC78B26}"/>
    <cellStyle name="표준 254 2 3" xfId="2818" xr:uid="{7C161251-2E05-4988-BFD8-848BC7F47E27}"/>
    <cellStyle name="표준 254 3" xfId="2819" xr:uid="{E9444CEB-FC88-49AE-A514-4E118FE9CF7F}"/>
    <cellStyle name="표준 254 3 2" xfId="2820" xr:uid="{D715E4FB-740C-444C-A186-1AE64EC63AB9}"/>
    <cellStyle name="표준 254 3 3" xfId="2821" xr:uid="{93771C8D-9DD2-4DD4-B4EF-76946CEB3CF0}"/>
    <cellStyle name="표준 254 4" xfId="2822" xr:uid="{27EACE82-92CD-49A5-B65A-5A9C7846B7D7}"/>
    <cellStyle name="표준 254 5" xfId="2823" xr:uid="{C9281FDD-7DF2-495D-870A-3BD91FF57749}"/>
    <cellStyle name="표준 254_Atlas2 prototype 작업사양서 rev01-11" xfId="2824" xr:uid="{D021A6A1-AB8C-42AF-AA29-D32F3ACFAFAE}"/>
    <cellStyle name="표준 255" xfId="2825" xr:uid="{96461608-A27C-4A3C-A643-F9E106B06468}"/>
    <cellStyle name="표준 255 2" xfId="2826" xr:uid="{37B5CFBA-C8D9-4E09-82EA-E2F7F995905A}"/>
    <cellStyle name="표준 255 3" xfId="2827" xr:uid="{7D98AA9F-9240-4203-88F1-B1F8F7AAC58F}"/>
    <cellStyle name="표준 256" xfId="2828" xr:uid="{16F00E36-7147-4AFE-88B3-B3A1A6DC34CC}"/>
    <cellStyle name="표준 256 2" xfId="2829" xr:uid="{2C9ED700-6F33-4B38-BC2B-E806C2F71C39}"/>
    <cellStyle name="표준 256 2 2" xfId="2830" xr:uid="{A3E7F134-A57B-4B83-A576-0F6AC1D572C1}"/>
    <cellStyle name="표준 256 2 3" xfId="2831" xr:uid="{700F98A6-3EC7-4BDB-89A1-C866EF3BACBB}"/>
    <cellStyle name="표준 256 3" xfId="2832" xr:uid="{43BB3377-60CB-4C1B-8B82-2796D15BCFC1}"/>
    <cellStyle name="표준 256 4" xfId="2833" xr:uid="{C80D5D33-BE68-48FA-8D01-B3B9EA1A2654}"/>
    <cellStyle name="표준 256_Atlas2 prototype 작업사양서 rev01-11" xfId="2834" xr:uid="{8B694536-E3C3-44AA-A0C5-733F51E2D542}"/>
    <cellStyle name="표준 257" xfId="2835" xr:uid="{60002108-2EB9-4439-ABF5-7E3A8A9C1E6D}"/>
    <cellStyle name="표준 257 2" xfId="2836" xr:uid="{68FBE350-45A4-4B31-A8AA-8A383AD16247}"/>
    <cellStyle name="표준 257 2 2" xfId="2837" xr:uid="{22EE85A0-FE8C-4AC6-A61F-E41B6957AE2B}"/>
    <cellStyle name="표준 257 2 3" xfId="2838" xr:uid="{87417363-C9ED-4749-ADE3-E2395F9BDA91}"/>
    <cellStyle name="표준 257 3" xfId="2839" xr:uid="{4DB0A47A-0DEA-45BF-BBFA-4EAD1437A911}"/>
    <cellStyle name="표준 257 3 2" xfId="2840" xr:uid="{CB4B9DF5-DD57-406A-BAB4-1E045F82478F}"/>
    <cellStyle name="표준 257 4" xfId="2841" xr:uid="{CDDFB911-5256-4427-8484-AA75EDA11927}"/>
    <cellStyle name="표준 257_ title" xfId="2842" xr:uid="{3BDD3195-8797-4A1A-BEAB-21DACD5DE95A}"/>
    <cellStyle name="표준 258" xfId="2843" xr:uid="{6B0501C8-C8CB-4587-AE18-4F1C9AB477B6}"/>
    <cellStyle name="표준 258 2" xfId="2844" xr:uid="{F214966F-3C5F-4918-9195-988C021EBBE1}"/>
    <cellStyle name="표준 258 2 2" xfId="2845" xr:uid="{5BF9C364-67F2-4763-B10E-9A38254D591A}"/>
    <cellStyle name="표준 258 2 3" xfId="2846" xr:uid="{9EA9905B-273D-4157-BC02-44C30B5DE59B}"/>
    <cellStyle name="표준 258 3" xfId="2847" xr:uid="{58143EAC-3C91-4EFE-9DCA-E2A55DC7009C}"/>
    <cellStyle name="표준 258 3 2" xfId="2848" xr:uid="{568FFA76-6822-4E42-9926-DD63BB52FF6E}"/>
    <cellStyle name="표준 258 4" xfId="2849" xr:uid="{3510BEFE-3CFC-4AB9-87A0-2333AC7F6278}"/>
    <cellStyle name="표준 258_ title" xfId="2850" xr:uid="{FF0A67B3-4ADE-44FE-800F-72B44EEA43DD}"/>
    <cellStyle name="표준 259" xfId="2851" xr:uid="{7E2879B6-C35F-42F7-BDD2-B186212CE5CF}"/>
    <cellStyle name="표준 259 2" xfId="2852" xr:uid="{13CE9050-C2AD-4652-81DB-8B85E67D9569}"/>
    <cellStyle name="표준 259 2 2" xfId="2853" xr:uid="{91765CCB-0865-415A-8876-82CCF72079D9}"/>
    <cellStyle name="표준 259 2 3" xfId="2854" xr:uid="{7C0BA7CA-81EF-482B-861A-74DDCD89EDE8}"/>
    <cellStyle name="표준 259 3" xfId="2855" xr:uid="{9AB01CF8-BD47-4D0F-A763-9FD50B2DD583}"/>
    <cellStyle name="표준 259 4" xfId="2856" xr:uid="{8FAC9C66-FF26-44AD-BA95-E9118D048531}"/>
    <cellStyle name="표준 259_Atlas2 prototype 작업사양서 rev01-11" xfId="2857" xr:uid="{6294FAB4-B334-46EA-B244-6493E2C973D9}"/>
    <cellStyle name="표준 26" xfId="2858" xr:uid="{0A0EE6E3-4255-42F7-87F5-DFF13C499A85}"/>
    <cellStyle name="표준 26 2" xfId="2859" xr:uid="{BE34B8C9-5E7D-4708-B3BF-445CA5A7C484}"/>
    <cellStyle name="표준 26 3" xfId="2860" xr:uid="{B6E10FC2-5532-4B51-8A68-2E9D711D9046}"/>
    <cellStyle name="표준 260" xfId="2861" xr:uid="{5984F751-91B9-48C7-83B2-A7E36AB9F368}"/>
    <cellStyle name="표준 260 2" xfId="2862" xr:uid="{293E7270-A14D-4C05-9F2A-0273CC5F5CCE}"/>
    <cellStyle name="표준 260 2 2" xfId="2863" xr:uid="{44ACB06E-2515-464A-ACB4-622E0632063A}"/>
    <cellStyle name="표준 260 2 3" xfId="2864" xr:uid="{2112CA8D-0721-42D3-B534-1CCA9C9DEF20}"/>
    <cellStyle name="표준 260 3" xfId="2865" xr:uid="{CFEFAAD8-74A5-4E37-A3D1-18206CF182A9}"/>
    <cellStyle name="표준 260 4" xfId="2866" xr:uid="{34277804-3F70-4872-AE30-C291813ABE8E}"/>
    <cellStyle name="표준 260_Atlas2 prototype 작업사양서 rev01-11" xfId="2867" xr:uid="{9EDC1B13-B3C0-4CEB-A05E-2BBC212C17AF}"/>
    <cellStyle name="표준 261" xfId="2868" xr:uid="{1B28D485-204A-4D8C-B806-E148B463A0DA}"/>
    <cellStyle name="표준 261 2" xfId="2869" xr:uid="{7A466467-42FB-4635-BBE2-6CD01A5AE45E}"/>
    <cellStyle name="표준 261 2 2" xfId="2870" xr:uid="{EF9A8D9F-E02E-4C61-BDC4-89377B59ED26}"/>
    <cellStyle name="표준 261 2 3" xfId="2871" xr:uid="{86E28F71-1825-4CB1-BDF5-395425FB25B4}"/>
    <cellStyle name="표준 261 3" xfId="2872" xr:uid="{2047DBF0-5799-4E6D-940C-E2849FD0A8DD}"/>
    <cellStyle name="표준 261 3 2" xfId="2873" xr:uid="{C133CF75-579F-491A-AA21-3D5237805264}"/>
    <cellStyle name="표준 261 4" xfId="2874" xr:uid="{0933732D-08BB-47A9-8A67-6D81459F0AF6}"/>
    <cellStyle name="표준 261_ title" xfId="2875" xr:uid="{B5011463-8E0F-427B-9651-302936FE0C42}"/>
    <cellStyle name="표준 262" xfId="2876" xr:uid="{2CFC5E45-7173-4090-B1B3-0DAF32F434D0}"/>
    <cellStyle name="표준 262 2" xfId="2877" xr:uid="{97595480-DB2F-4B28-ADEE-B5B62D48C19E}"/>
    <cellStyle name="표준 262 2 2" xfId="2878" xr:uid="{6177A768-1070-4AE1-869F-C62EF124E88E}"/>
    <cellStyle name="표준 262 2 3" xfId="2879" xr:uid="{4F8CD809-95C4-448D-BFD7-2A88201F4BCF}"/>
    <cellStyle name="표준 262 3" xfId="2880" xr:uid="{95BF7DD1-4C13-4CA3-AA68-2A3220BA698D}"/>
    <cellStyle name="표준 262 4" xfId="2881" xr:uid="{E3966600-37CF-4FF6-9E37-ABA3F2896456}"/>
    <cellStyle name="표준 262_Atlas2 prototype 작업사양서 rev01-11" xfId="2882" xr:uid="{5DECF15C-B3CA-4BE8-B1A5-4FD603A2DC1A}"/>
    <cellStyle name="표준 263" xfId="3657" xr:uid="{2A0918EE-AA29-48D2-B49E-ED569A4BDA6B}"/>
    <cellStyle name="표준 264" xfId="3663" xr:uid="{2A6C8558-84F7-4D02-93EB-90B8C7298B01}"/>
    <cellStyle name="표준 264 2" xfId="3699" xr:uid="{686C0ADE-D102-45A7-8F8C-764135F6C6CF}"/>
    <cellStyle name="표준 264 2 2" xfId="3780" xr:uid="{3771084B-B7B5-44EC-AFA6-3C9B3CC1E43A}"/>
    <cellStyle name="표준 264 2 3" xfId="3813" xr:uid="{254B2B81-7AE2-4A76-8827-809C816B3B49}"/>
    <cellStyle name="표준 264 2 4" xfId="3833" xr:uid="{D57210E4-F7DB-414A-A0CC-148851106E29}"/>
    <cellStyle name="표준 264 2 5" xfId="3853" xr:uid="{2F3111A8-468A-4E71-94E5-F5D8D3B73A3F}"/>
    <cellStyle name="표준 265" xfId="3659" xr:uid="{58C6B8ED-E0E1-4803-BA77-B6B00D4EAA6D}"/>
    <cellStyle name="표준 265 2" xfId="3700" xr:uid="{2F469A3E-BCFD-4419-BD31-B3B54DD3710D}"/>
    <cellStyle name="표준 265 2 2" xfId="3781" xr:uid="{A595DAF0-15B6-4434-A67C-B834747AE0FD}"/>
    <cellStyle name="표준 265 2 3" xfId="3814" xr:uid="{61ACB947-B874-49AA-9C0A-9B684A167C12}"/>
    <cellStyle name="표준 265 2 4" xfId="3834" xr:uid="{10800335-D435-41A8-BFD2-EF245B2A2299}"/>
    <cellStyle name="표준 265 2 5" xfId="3854" xr:uid="{D74C61D1-3139-4242-A3A0-ADAE0D5776EF}"/>
    <cellStyle name="표준 266" xfId="3674" xr:uid="{106C6A10-3137-4161-B4F9-330C0F6ABE33}"/>
    <cellStyle name="표준 266 2" xfId="3710" xr:uid="{702C57AC-97A6-4D66-BA76-FD2BBD141568}"/>
    <cellStyle name="표준 266 2 2" xfId="3791" xr:uid="{BF41EF82-1B46-48EE-A65B-77E11AC347F3}"/>
    <cellStyle name="표준 266 2 3" xfId="3824" xr:uid="{30CEB52C-26B5-4964-9E92-A4A57CF5A66E}"/>
    <cellStyle name="표준 266 2 4" xfId="3844" xr:uid="{8FAD304D-5CA8-4C02-9BC4-23FE1E87A8CE}"/>
    <cellStyle name="표준 266 2 5" xfId="3864" xr:uid="{822653AA-9A78-4D93-B5BF-A6CA8B713C80}"/>
    <cellStyle name="표준 267" xfId="3664" xr:uid="{812C2465-7905-4B0C-BC9B-E7B5E3722E22}"/>
    <cellStyle name="표준 267 2" xfId="3706" xr:uid="{A2469CA1-D11C-4D18-A22B-ED39C360BE1F}"/>
    <cellStyle name="표준 267 2 2" xfId="3787" xr:uid="{CD7EF1E1-E74D-4C86-90DA-C13E4B4D675A}"/>
    <cellStyle name="표준 267 2 3" xfId="3820" xr:uid="{7EBFE141-827B-49BB-92CF-0F60C9CE5444}"/>
    <cellStyle name="표준 267 2 4" xfId="3840" xr:uid="{3D36DFAE-481C-45CA-8CD2-7319AE64D603}"/>
    <cellStyle name="표준 267 2 5" xfId="3860" xr:uid="{2AC2B213-8FA2-4F91-B7CD-32E10598D428}"/>
    <cellStyle name="표준 268" xfId="3669" xr:uid="{8BAD091D-FD85-4E12-9639-ECAA64F01B19}"/>
    <cellStyle name="표준 268 2" xfId="3707" xr:uid="{960BB9E4-B55E-459F-BEB6-D47DA6BB1FE9}"/>
    <cellStyle name="표준 268 2 2" xfId="3788" xr:uid="{A8EB99FA-4E64-416E-BE33-A464F9AAD2A4}"/>
    <cellStyle name="표준 268 2 3" xfId="3821" xr:uid="{7440F761-C5FE-4E87-8321-55B60D9CA483}"/>
    <cellStyle name="표준 268 2 4" xfId="3841" xr:uid="{74BF0472-72A7-4BD8-B5F6-EEC7C0294543}"/>
    <cellStyle name="표준 268 2 5" xfId="3861" xr:uid="{C2B3C9E2-0C89-4979-812D-F9DB2C69BBA2}"/>
    <cellStyle name="표준 269" xfId="3665" xr:uid="{75A454BD-CEAC-49F6-87F7-2A6A58A8EB1E}"/>
    <cellStyle name="표준 269 2" xfId="3703" xr:uid="{00F9DF14-D7A5-4E3D-96B8-A1CA94960544}"/>
    <cellStyle name="표준 269 2 2" xfId="3784" xr:uid="{97316D71-0F4A-4CDD-BE7A-7E3602A3FD40}"/>
    <cellStyle name="표준 269 2 3" xfId="3817" xr:uid="{F094A5C8-A59E-464E-A4CC-AD98B27F7BF2}"/>
    <cellStyle name="표준 269 2 4" xfId="3837" xr:uid="{2013D1E8-A9EF-44EB-8D3C-4DE911D397D1}"/>
    <cellStyle name="표준 269 2 5" xfId="3857" xr:uid="{A957A71C-1D66-45A8-92FD-5F42A4E48C47}"/>
    <cellStyle name="표준 27" xfId="2883" xr:uid="{29633D77-6A67-49AC-8500-5A3941F1E968}"/>
    <cellStyle name="표준 27 2" xfId="2884" xr:uid="{3AE34A2E-63C0-4A3A-A848-C7C42A4E0584}"/>
    <cellStyle name="표준 27 3" xfId="2885" xr:uid="{849226DC-4D5F-42B6-817E-DE6BB503DC0C}"/>
    <cellStyle name="표준 270" xfId="3670" xr:uid="{4FF2915E-E31B-46C1-9FEA-A0F510FF11E8}"/>
    <cellStyle name="표준 271" xfId="3660" xr:uid="{49269C78-9835-4751-8A5F-465E0CAC15AA}"/>
    <cellStyle name="표준 271 2" xfId="3705" xr:uid="{7EAE7F0E-9AFF-4605-94BC-6BA87B8630E8}"/>
    <cellStyle name="표준 271 2 2" xfId="3786" xr:uid="{940D9603-B3C1-4EDE-91EF-8B9CA9BD5BB0}"/>
    <cellStyle name="표준 271 2 3" xfId="3819" xr:uid="{C59F46A4-9C74-415D-9034-CFCE640A8692}"/>
    <cellStyle name="표준 271 2 4" xfId="3839" xr:uid="{AFDEF457-ED79-431F-8C9E-5B4491F8A8FC}"/>
    <cellStyle name="표준 271 2 5" xfId="3859" xr:uid="{13CC3E63-33E3-45D4-B8D1-6A5AF4A05F58}"/>
    <cellStyle name="표준 272" xfId="3666" xr:uid="{CE0B0894-A4B3-4BDD-9959-5455ABE30CE5}"/>
    <cellStyle name="표준 272 2" xfId="3704" xr:uid="{2FD52334-6216-453A-9F31-570536EA1BBC}"/>
    <cellStyle name="표준 272 2 2" xfId="3785" xr:uid="{5C33E0A8-BBE5-49B9-A8A5-D57FBF29B62F}"/>
    <cellStyle name="표준 272 2 3" xfId="3818" xr:uid="{DD42794F-EA18-4819-B2B1-E16D283CE149}"/>
    <cellStyle name="표준 272 2 4" xfId="3838" xr:uid="{78C3E522-81E1-4A3C-986D-EC740DC335C2}"/>
    <cellStyle name="표준 272 2 5" xfId="3858" xr:uid="{7D4253B6-420D-4241-BCAC-B777F4DF287A}"/>
    <cellStyle name="표준 273" xfId="3656" xr:uid="{17736AB4-8B3D-4698-8B9D-A1602EE56002}"/>
    <cellStyle name="표준 274" xfId="3662" xr:uid="{64291178-C9B7-48CE-B09E-3912DDB740F0}"/>
    <cellStyle name="표준 275" xfId="3661" xr:uid="{256A1BA9-14E1-4AEC-A376-E97BB6AEAA8B}"/>
    <cellStyle name="표준 276" xfId="3672" xr:uid="{E88306BC-74A6-424E-9372-7C41468C8493}"/>
    <cellStyle name="표준 277" xfId="3673" xr:uid="{F1375544-5B4E-4BA1-9CE9-6FB02FDB9CF0}"/>
    <cellStyle name="표준 277 2" xfId="3698" xr:uid="{BA05341A-A8C2-42DC-B44A-58A89CD75E6B}"/>
    <cellStyle name="표준 277 2 2" xfId="3779" xr:uid="{05F95EA3-B80F-4A5D-9A93-6D805D27B605}"/>
    <cellStyle name="표준 277 2 3" xfId="3812" xr:uid="{9378688F-1B34-4218-87C4-C7E69F967998}"/>
    <cellStyle name="표준 277 2 4" xfId="3832" xr:uid="{140D8D9F-E493-4331-ABE7-CC325792EAFF}"/>
    <cellStyle name="표준 277 2 5" xfId="3852" xr:uid="{91EFC0D8-F64F-4C8C-A683-DE85786CD6AC}"/>
    <cellStyle name="표준 278" xfId="3671" xr:uid="{8BAC04A3-B29A-40F2-9FFB-F7EECC1270FD}"/>
    <cellStyle name="표준 278 2" xfId="3701" xr:uid="{A1C73464-19BF-4C0F-A47D-F2F9F0ACA89B}"/>
    <cellStyle name="표준 278 2 2" xfId="3782" xr:uid="{1298C4E8-59F0-4E44-8263-C87BD55B09F0}"/>
    <cellStyle name="표준 278 2 3" xfId="3815" xr:uid="{567420E2-72FD-4B95-B5B6-D282CA3365AC}"/>
    <cellStyle name="표준 278 2 4" xfId="3835" xr:uid="{F95E4D85-38EE-4070-A706-0939336451F9}"/>
    <cellStyle name="표준 278 2 5" xfId="3855" xr:uid="{F249B7DC-C194-4CD0-8068-C8926B0106B6}"/>
    <cellStyle name="표준 279" xfId="3668" xr:uid="{62DC6C2E-B37C-48CE-BBBC-7487A06961ED}"/>
    <cellStyle name="표준 279 2" xfId="3702" xr:uid="{42EE6CEB-D19A-4CD5-B5F2-25A212B5EF89}"/>
    <cellStyle name="표준 279 2 2" xfId="3783" xr:uid="{A5A4D7CD-E53D-4F34-9295-6DC9FD8B1B91}"/>
    <cellStyle name="표준 279 2 3" xfId="3816" xr:uid="{B7867B3B-5DEA-44C8-988F-8C8D89C88631}"/>
    <cellStyle name="표준 279 2 4" xfId="3836" xr:uid="{FF0F0331-FE95-4AF2-9BCA-3AA6C0874A6D}"/>
    <cellStyle name="표준 279 2 5" xfId="3856" xr:uid="{84A0C645-4F65-474E-BFB3-447B61884C3F}"/>
    <cellStyle name="표준 28" xfId="2886" xr:uid="{54BDDAE4-FBF2-45B5-9E0A-2222E7D351E6}"/>
    <cellStyle name="표준 28 2" xfId="2887" xr:uid="{8D713AD5-2CF4-49DB-8EAC-67B83ECCF249}"/>
    <cellStyle name="표준 28 3" xfId="2888" xr:uid="{FF4A6C95-0174-4EAF-B3DA-429FAEB1DD25}"/>
    <cellStyle name="표준 280" xfId="3675" xr:uid="{DDCCBC59-2F46-4277-A686-A719EFDF6FBE}"/>
    <cellStyle name="표준 280 2" xfId="3708" xr:uid="{42B4C2EE-07A1-4864-B70C-D1DCD2730EBB}"/>
    <cellStyle name="표준 280 2 2" xfId="3789" xr:uid="{A297E2D3-ECCE-4F75-9961-6775E31202D6}"/>
    <cellStyle name="표준 280 2 3" xfId="3822" xr:uid="{40A64E2D-0C44-4762-8C68-3303756D057A}"/>
    <cellStyle name="표준 280 2 4" xfId="3842" xr:uid="{75C6F1B0-52AC-4250-9E3F-73762D6BEBEF}"/>
    <cellStyle name="표준 280 2 5" xfId="3862" xr:uid="{94850006-9F02-4B20-B401-AF47C49F188F}"/>
    <cellStyle name="표준 281" xfId="3667" xr:uid="{BEB03923-C03B-4615-8B22-6F84584DB020}"/>
    <cellStyle name="표준 281 2" xfId="3709" xr:uid="{552D02EF-8CFE-4EEB-8CB1-AE871754705E}"/>
    <cellStyle name="표준 281 2 2" xfId="3790" xr:uid="{734A1E4A-CF23-4030-BF27-F85F63E1C76B}"/>
    <cellStyle name="표준 281 2 3" xfId="3823" xr:uid="{E15668F0-0DF2-43A3-85E6-67351CE08126}"/>
    <cellStyle name="표준 281 2 4" xfId="3843" xr:uid="{69771C4D-8C2D-4F5A-A5CC-3D110E57316F}"/>
    <cellStyle name="표준 281 2 5" xfId="3863" xr:uid="{ED77C80A-746A-4E6E-A29D-27332C421707}"/>
    <cellStyle name="표준 282" xfId="3676" xr:uid="{F40EEBE8-8892-4CB8-9DBB-1B4E3BB10AE5}"/>
    <cellStyle name="표준 283" xfId="3677" xr:uid="{B10B05B0-07E4-4535-AD39-3595DE43177A}"/>
    <cellStyle name="표준 284" xfId="3769" xr:uid="{1FC69CBD-3B03-453B-8796-D01855C0F567}"/>
    <cellStyle name="표준 285" xfId="3770" xr:uid="{033F9E7E-BA90-4291-9B10-AEAD1D69A2A6}"/>
    <cellStyle name="표준 286" xfId="3771" xr:uid="{C56D181F-D1CF-4342-B140-B81027629BE0}"/>
    <cellStyle name="표준 29" xfId="2889" xr:uid="{26BB0B8C-65B5-4809-B68E-152C66DE7535}"/>
    <cellStyle name="표준 29 2" xfId="2890" xr:uid="{3B26EF78-8AE2-467C-AC50-6DD1A952E667}"/>
    <cellStyle name="표준 29 3" xfId="2891" xr:uid="{87280145-B646-499C-95C5-DD5ECCFC0DC0}"/>
    <cellStyle name="표준 3" xfId="2892" xr:uid="{9797F708-C82C-4C6D-BB1E-5FE7C79AA8E7}"/>
    <cellStyle name="표준 3 2" xfId="2893" xr:uid="{D2CB1DCB-4724-4426-94B3-67F3E54B6163}"/>
    <cellStyle name="표준 3 3" xfId="2894" xr:uid="{8CA6BD1B-A6EA-434C-B0CB-E75629AA9EFC}"/>
    <cellStyle name="표준 3 3 2" xfId="2895" xr:uid="{75394FDE-3B35-4C5B-84A8-38B642D5BC69}"/>
    <cellStyle name="표준 3 4" xfId="2896" xr:uid="{2B90997D-2A22-45F0-A79D-26CF259208F9}"/>
    <cellStyle name="표준 3 5" xfId="2897" xr:uid="{4AECFD92-8440-4949-9A40-297388D60209}"/>
    <cellStyle name="표준 3_ title" xfId="2898" xr:uid="{1403D350-8618-4C6D-870B-D671D63E9D46}"/>
    <cellStyle name="표준 30" xfId="2899" xr:uid="{3C91C05F-79FE-42ED-BA01-2F85883DD688}"/>
    <cellStyle name="표준 30 2" xfId="2900" xr:uid="{9CD98770-234F-4014-9F1E-98D0BAA33FC9}"/>
    <cellStyle name="표준 30 3" xfId="2901" xr:uid="{2C6ABC4C-2B10-41D0-97C9-A065C7F85D85}"/>
    <cellStyle name="표준 31" xfId="2902" xr:uid="{6D185C12-7F0F-447E-A1B4-0C33250BBA69}"/>
    <cellStyle name="표준 31 2" xfId="2903" xr:uid="{3F799F14-D48F-44AD-B4BE-2C50EC27A99F}"/>
    <cellStyle name="표준 31 3" xfId="2904" xr:uid="{28BB67BF-3953-4E63-B972-814AB94A014C}"/>
    <cellStyle name="표준 32" xfId="2905" xr:uid="{79DD3DAD-05F7-49E3-BB42-36904571C899}"/>
    <cellStyle name="표준 32 2" xfId="2906" xr:uid="{7A8CD822-DD4B-4F08-93AD-E8FC0F69EE4F}"/>
    <cellStyle name="표준 32 3" xfId="2907" xr:uid="{24CFE6EE-640D-4B77-AB98-66ABDC36F949}"/>
    <cellStyle name="표준 33" xfId="2908" xr:uid="{7A88712A-A8A9-4E73-B6B8-92E9FE67506C}"/>
    <cellStyle name="표준 33 2" xfId="2909" xr:uid="{BF4AAFFE-0568-49C7-8431-F68E5CA9C290}"/>
    <cellStyle name="표준 33 3" xfId="2910" xr:uid="{D4604C99-3972-4758-B314-795AFE00725E}"/>
    <cellStyle name="표준 34" xfId="2911" xr:uid="{38601A92-C38D-4965-AD60-1DACD35BB2A4}"/>
    <cellStyle name="표준 34 2" xfId="2912" xr:uid="{8DD6863C-389B-4CC7-A825-E07F2725409A}"/>
    <cellStyle name="표준 34 3" xfId="2913" xr:uid="{FFAE6C81-25DF-40C4-8540-6443D528BD8B}"/>
    <cellStyle name="표준 35" xfId="2914" xr:uid="{B1408FD9-D79A-4B7F-9BCE-0C4A96C5D317}"/>
    <cellStyle name="표준 35 2" xfId="2915" xr:uid="{337D5DB7-129C-4B05-980F-36622FF6A3C7}"/>
    <cellStyle name="표준 35 3" xfId="2916" xr:uid="{3B898C5B-D280-4907-AAD7-05AAF79038C4}"/>
    <cellStyle name="표준 36" xfId="2917" xr:uid="{87B669FB-D813-4EB5-ABBF-844E4B117A6B}"/>
    <cellStyle name="표준 36 2" xfId="2918" xr:uid="{A6D4CEE4-CDFD-4243-ABEB-22A3F603CA16}"/>
    <cellStyle name="표준 36 2 2" xfId="2919" xr:uid="{EB59CDA4-8812-4BE0-A593-351AFF8407F5}"/>
    <cellStyle name="표준 36 2 3" xfId="2920" xr:uid="{2EF88389-A0E2-425A-AAC3-65C8903C0F2B}"/>
    <cellStyle name="표준 36 3" xfId="2921" xr:uid="{F938A7AC-2904-48BD-B471-CED2F53CD0A3}"/>
    <cellStyle name="표준 36 4" xfId="2922" xr:uid="{CA77556F-4B67-4C79-B48A-6B4623B8F7ED}"/>
    <cellStyle name="표준 36_AJ001456 SPREADER BARS 30cm 본작업사양서 rev5(2014.11.06)--작업중" xfId="2923" xr:uid="{EE8D8AE3-CA6B-4BC3-957C-E1D4B83D1CD7}"/>
    <cellStyle name="표준 37" xfId="2924" xr:uid="{91597AB8-852A-45B5-BE72-90BEB94D01B5}"/>
    <cellStyle name="표준 37 2" xfId="2925" xr:uid="{4883EF69-EA0E-4203-A970-5BE4E246DB35}"/>
    <cellStyle name="표준 37 2 2" xfId="2926" xr:uid="{7BDDD732-2ADB-4B76-B9C6-A177876E79BB}"/>
    <cellStyle name="표준 37 2 3" xfId="2927" xr:uid="{5A8EE292-0E6D-46BA-BE04-51AF580ECC30}"/>
    <cellStyle name="표준 37 3" xfId="2928" xr:uid="{14801351-D2E5-4126-8457-9F113B9D75E6}"/>
    <cellStyle name="표준 37 3 2" xfId="2929" xr:uid="{C419A10A-16BE-4FD2-8402-A40DD7515080}"/>
    <cellStyle name="표준 37 3 3" xfId="2930" xr:uid="{6C3BA8EE-C53B-4777-95AA-AF5BCCFDF064}"/>
    <cellStyle name="표준 37 4" xfId="2931" xr:uid="{88A7A04C-803E-4E08-903B-54A5333249FB}"/>
    <cellStyle name="표준 37 5" xfId="2932" xr:uid="{465652F2-EDFA-4683-BC02-13B442A2ECAC}"/>
    <cellStyle name="표준 37_Atlas2 prototype 작업사양서 rev01-11" xfId="2933" xr:uid="{A0D1E50B-4CCB-4B7F-9E47-5A9784401A95}"/>
    <cellStyle name="표준 38" xfId="2934" xr:uid="{52242FD1-2DFE-4EF4-8B4F-88E34D48B43D}"/>
    <cellStyle name="표준 38 2" xfId="2935" xr:uid="{AF6EA650-BA31-4970-B4F4-9771B83CCAA7}"/>
    <cellStyle name="표준 38 3" xfId="2936" xr:uid="{0600211C-0591-4DB9-BBFB-F9BA77A7E981}"/>
    <cellStyle name="표준 39" xfId="2937" xr:uid="{1840FC1A-D21C-437A-9201-62252DA4D119}"/>
    <cellStyle name="표준 39 2" xfId="2938" xr:uid="{D18FFE71-1F58-48AF-9BB6-1F1E4075DE18}"/>
    <cellStyle name="표준 39 3" xfId="2939" xr:uid="{FF0CC9CF-24DB-45FC-B747-47AD2FC97EC2}"/>
    <cellStyle name="표준 4" xfId="2940" xr:uid="{C6A015DD-7047-451D-8035-F54C9EC4F9BE}"/>
    <cellStyle name="표준 4 2" xfId="2941" xr:uid="{1F0E87AB-FB43-40C5-8F79-85FB36BC338B}"/>
    <cellStyle name="표준 4 2 2" xfId="2942" xr:uid="{2C215678-6DA2-4082-81CF-41D80C3161CB}"/>
    <cellStyle name="표준 4 2 3" xfId="2943" xr:uid="{33482F39-BF49-4501-A769-78EB81B1743A}"/>
    <cellStyle name="표준 4 3" xfId="2944" xr:uid="{721DE454-A6DE-4125-B0ED-A64B399F2047}"/>
    <cellStyle name="표준 4 3 2" xfId="2945" xr:uid="{2412A29C-31B6-4C15-841D-A1BD44B6EF2B}"/>
    <cellStyle name="표준 4 3 3" xfId="2946" xr:uid="{B7A54166-0F13-43E5-89EB-5C95FB868BDF}"/>
    <cellStyle name="표준 4 4" xfId="2947" xr:uid="{E512EBFD-BD2A-4808-869E-C9A7F1EE6A2F}"/>
    <cellStyle name="표준 4 5" xfId="2948" xr:uid="{F5715565-6D51-4464-B9EB-6CF14BCD45A5}"/>
    <cellStyle name="표준 4_AJ001456 SPREADER BARS 30cm 본작업사양서 rev5(2014.11.06)--작업중" xfId="2949" xr:uid="{336E25E1-6F13-48B7-B94D-67DE2BAEAC99}"/>
    <cellStyle name="표준 40" xfId="2950" xr:uid="{C8D2109C-C396-46E9-B46C-0B7D28BC774F}"/>
    <cellStyle name="표준 40 2" xfId="2951" xr:uid="{BC350014-7B2D-4EDC-85D4-DC689E9530E6}"/>
    <cellStyle name="표준 40 2 2" xfId="2952" xr:uid="{4FF6ACA9-EC2C-4000-BD23-44BEC792EEEC}"/>
    <cellStyle name="표준 40 2 3" xfId="2953" xr:uid="{132706B8-FED8-4A23-B5D5-623830882FB8}"/>
    <cellStyle name="표준 40 3" xfId="2954" xr:uid="{FF1BEDE2-79E5-40F6-A9B7-47A39C105DF3}"/>
    <cellStyle name="표준 40 3 2" xfId="2955" xr:uid="{32A6CCD7-4D19-4C40-8AB2-15C05821CACD}"/>
    <cellStyle name="표준 40 3 3" xfId="2956" xr:uid="{878FD65F-2B3D-4FA2-8671-908FE3900466}"/>
    <cellStyle name="표준 40 4" xfId="2957" xr:uid="{B741269F-A608-4835-AF80-104A58A2372F}"/>
    <cellStyle name="표준 40 5" xfId="2958" xr:uid="{3D92D619-7D11-40FD-8493-B029CE9734C1}"/>
    <cellStyle name="표준 40_Atlas2 prototype 작업사양서 rev01-11" xfId="2959" xr:uid="{BDE09C4C-37AD-46F5-B3C5-268023D917B1}"/>
    <cellStyle name="표준 41" xfId="2960" xr:uid="{BEB76DA7-0ED9-434E-8EF5-CF09D1045DCE}"/>
    <cellStyle name="표준 41 2" xfId="2961" xr:uid="{0B4F4997-9AC3-454B-8492-A1885EE6D5C1}"/>
    <cellStyle name="표준 41 2 2" xfId="2962" xr:uid="{404718E7-0C35-4443-A08F-E9B297244A8D}"/>
    <cellStyle name="표준 41 2 3" xfId="2963" xr:uid="{1A080DA0-3B83-482F-94B0-16F732417466}"/>
    <cellStyle name="표준 41 3" xfId="2964" xr:uid="{EF55B3CD-6900-4F15-B0CC-8D2FC1F96D8F}"/>
    <cellStyle name="표준 41 3 2" xfId="2965" xr:uid="{21CE50D5-780C-4F19-8505-14FFA0CC927F}"/>
    <cellStyle name="표준 41 3 3" xfId="2966" xr:uid="{47B9AC85-9B8E-4A83-914E-5DF291E4ED4B}"/>
    <cellStyle name="표준 41 4" xfId="2967" xr:uid="{7F454AE9-318A-4A27-858F-51F76285C86B}"/>
    <cellStyle name="표준 41 5" xfId="2968" xr:uid="{C33D4E0F-253B-476E-A26D-C14E67C7686D}"/>
    <cellStyle name="표준 41_Atlas2 prototype 작업사양서 rev01-11" xfId="2969" xr:uid="{AAFB3D75-C634-4BB7-8C83-ED39D7CE3E78}"/>
    <cellStyle name="표준 42" xfId="2970" xr:uid="{9CAFC60F-79AD-458B-9FBA-E5E1FEC1D48E}"/>
    <cellStyle name="표준 42 2" xfId="2971" xr:uid="{133A39CD-9164-458D-A01E-FA56F94E60D2}"/>
    <cellStyle name="표준 42 3" xfId="2972" xr:uid="{F0E2EB97-3274-4D05-8218-5342AACD4A88}"/>
    <cellStyle name="표준 43" xfId="2973" xr:uid="{90D1E05A-0BF3-4D53-A2F7-EE6A611F584B}"/>
    <cellStyle name="표준 43 2" xfId="2974" xr:uid="{7CF45D7B-FE6C-4305-AF67-63D273EA3351}"/>
    <cellStyle name="표준 43 3" xfId="2975" xr:uid="{AA3E6F71-1907-448D-8BC7-87BBF0D15C36}"/>
    <cellStyle name="표준 44" xfId="2976" xr:uid="{7E61908B-448A-4C6C-AA9D-1E38E8554801}"/>
    <cellStyle name="표준 44 2" xfId="2977" xr:uid="{9EE401F2-8F20-43E7-8961-2F9E963306A5}"/>
    <cellStyle name="표준 44 2 2" xfId="2978" xr:uid="{B064C8B7-30A9-4688-88A0-273A669AB703}"/>
    <cellStyle name="표준 44 2 3" xfId="2979" xr:uid="{45BE7149-6474-4677-92EA-EE0C72195DE4}"/>
    <cellStyle name="표준 44 3" xfId="2980" xr:uid="{D3DF6C7D-BAD4-4AF0-A540-1D7CCD55A77F}"/>
    <cellStyle name="표준 44 3 2" xfId="2981" xr:uid="{202ED365-7231-4891-A83D-EB3B36F46D96}"/>
    <cellStyle name="표준 44 3 3" xfId="2982" xr:uid="{4D4760D6-B02B-4B68-A347-7E2C4F3BC67B}"/>
    <cellStyle name="표준 44 4" xfId="2983" xr:uid="{A2B2DD5C-5FEE-49D4-8E73-C0C603A28FA5}"/>
    <cellStyle name="표준 44 5" xfId="2984" xr:uid="{D3D19437-FC22-408F-A41F-86CD43FBF3B2}"/>
    <cellStyle name="표준 44_Atlas2 prototype 작업사양서 rev01-11" xfId="2985" xr:uid="{4688C49F-D165-4502-8585-3C4CF01FC1C2}"/>
    <cellStyle name="표준 45" xfId="2986" xr:uid="{9E1818B5-5D8D-4721-99D1-04F3F5D2AA30}"/>
    <cellStyle name="표준 45 10" xfId="2987" xr:uid="{C9C38193-AB54-4850-A998-2A1F850AFCC7}"/>
    <cellStyle name="표준 45 11" xfId="2988" xr:uid="{D77D9D17-A4C2-41B4-A04D-FC26F4B9B0FD}"/>
    <cellStyle name="표준 45 2" xfId="2989" xr:uid="{37E98120-9899-43EB-B57F-B6970BA53A94}"/>
    <cellStyle name="표준 45 2 2" xfId="2990" xr:uid="{07896DF3-0BBF-4216-AFF0-66026757E632}"/>
    <cellStyle name="표준 45 2 2 2" xfId="2991" xr:uid="{9FAF3352-DA82-46F3-8B24-560B779EA203}"/>
    <cellStyle name="표준 45 2 2 3" xfId="2992" xr:uid="{C0871D03-D34C-43D4-8E6D-7CF6F8B2045E}"/>
    <cellStyle name="표준 45 2 3" xfId="2993" xr:uid="{40EA1C19-F41E-436A-9482-D30DE85B7E6A}"/>
    <cellStyle name="표준 45 2 4" xfId="2994" xr:uid="{CE84B6BB-1631-431A-BDFA-CEB56E9460A4}"/>
    <cellStyle name="표준 45 2_Atlas2 prototype 작업사양서 rev01-11" xfId="2995" xr:uid="{87450157-7796-4E2C-A017-8083AB21C3D4}"/>
    <cellStyle name="표준 45 3" xfId="2996" xr:uid="{FA3ECC74-296B-4D69-87AE-F8ACD5D3B89B}"/>
    <cellStyle name="표준 45 4" xfId="2997" xr:uid="{7E2F7F27-ADFB-4092-A1F9-27B8E0E032BB}"/>
    <cellStyle name="표준 45 5" xfId="2998" xr:uid="{FD7AB370-03D5-4BEC-A284-0875054D276D}"/>
    <cellStyle name="표준 45 6" xfId="2999" xr:uid="{027DC9CC-DAC7-41E6-A4A7-62DC6C28BBC0}"/>
    <cellStyle name="표준 45 7" xfId="3000" xr:uid="{B2C84D02-78AD-4472-A3B9-18FE3477760D}"/>
    <cellStyle name="표준 45 8" xfId="3001" xr:uid="{9D35DA7C-82A2-4C24-930E-511B1536FFAC}"/>
    <cellStyle name="표준 45 9" xfId="3002" xr:uid="{E95BD316-1BB7-48FA-AAA4-EF5AF0BDD607}"/>
    <cellStyle name="표준 45_AJ001456 SPREADER BARS 30cm 본작업사양서 rev5(2014.11.06)--작업중" xfId="3003" xr:uid="{2987EB5D-07DC-40D6-9E6F-98F924F7C56E}"/>
    <cellStyle name="표준 46" xfId="3004" xr:uid="{B5F3558B-2CFC-4082-892A-56573293591D}"/>
    <cellStyle name="표준 46 2" xfId="3005" xr:uid="{200BA8E0-42EF-4B71-966C-323F4000FF52}"/>
    <cellStyle name="표준 46 2 2" xfId="3006" xr:uid="{39DE35F1-9AEC-4267-BBB5-784A9FED16E2}"/>
    <cellStyle name="표준 46 2 2 2" xfId="3007" xr:uid="{473A028D-5B31-437F-9EC1-F92B89B4171C}"/>
    <cellStyle name="표준 46 2 2 3" xfId="3008" xr:uid="{B3624DCC-AF3E-43A4-A04F-88F4E6B434B6}"/>
    <cellStyle name="표준 46 2 3" xfId="3009" xr:uid="{F78EABD5-F59B-4D48-9875-C8F9E2A8FE41}"/>
    <cellStyle name="표준 46 2 3 2" xfId="3010" xr:uid="{01126293-E691-4A78-BAC6-622F419E3240}"/>
    <cellStyle name="표준 46 2 4" xfId="3011" xr:uid="{C4FEE467-1A2B-4DB2-A4DE-84CC53710A7B}"/>
    <cellStyle name="표준 46 2_ title" xfId="3012" xr:uid="{1DB2080B-4E4E-4493-B18F-F3BFEC47816F}"/>
    <cellStyle name="표준 46 3" xfId="3013" xr:uid="{D05CC040-BDB5-410B-8AA8-9EEBE22EF406}"/>
    <cellStyle name="표준 46 4" xfId="3014" xr:uid="{CCB17A8E-D2FA-4783-A05B-745C4F3247CF}"/>
    <cellStyle name="표준 46_AJ001456 SPREADER BARS 30cm 본작업사양서 rev5(2014.11.06)--작업중" xfId="3015" xr:uid="{AE0A933C-BD75-4235-90AF-4F49729A7C68}"/>
    <cellStyle name="표준 47" xfId="3016" xr:uid="{C40A3BD6-F217-45B6-96BD-522E5DA3665F}"/>
    <cellStyle name="표준 47 2" xfId="3017" xr:uid="{6F03F0D1-C5C2-4055-A0CD-680ED90ABCD2}"/>
    <cellStyle name="표준 47 2 2" xfId="3018" xr:uid="{1E17CD6A-6546-4101-BCB3-DD606827B141}"/>
    <cellStyle name="표준 47 2 3" xfId="3019" xr:uid="{0498B212-D501-4D35-B3E1-1421CC931DEA}"/>
    <cellStyle name="표준 47 3" xfId="3020" xr:uid="{49DCE640-81AE-445E-964F-64FF588DB1F5}"/>
    <cellStyle name="표준 47 3 2" xfId="3021" xr:uid="{951FFE34-C87D-474E-9119-45625AA8F784}"/>
    <cellStyle name="표준 47 3 3" xfId="3022" xr:uid="{046B698C-7B22-4043-9114-40178267B3D9}"/>
    <cellStyle name="표준 47 4" xfId="3023" xr:uid="{8E7BE0AA-89BE-481D-85FA-D2A29E3E231A}"/>
    <cellStyle name="표준 47 5" xfId="3024" xr:uid="{6CB8769E-9CFC-4815-A99A-805E195E4305}"/>
    <cellStyle name="표준 47_Atlas2 prototype 작업사양서 rev01-11" xfId="3025" xr:uid="{3090D150-82E9-4209-B813-09CECE73AB65}"/>
    <cellStyle name="표준 48" xfId="3026" xr:uid="{D2AFF809-9C3C-43E5-99C7-035AB685EBB8}"/>
    <cellStyle name="표준 48 2" xfId="3027" xr:uid="{429C46BA-0659-4380-B362-D90A3C91A706}"/>
    <cellStyle name="표준 48 3" xfId="3028" xr:uid="{FDF9106E-0E10-41D8-AA0A-EBD3B51E7BA8}"/>
    <cellStyle name="표준 49" xfId="3029" xr:uid="{C62D6A45-8656-4867-891F-A3E8A48FB74A}"/>
    <cellStyle name="표준 49 2" xfId="3030" xr:uid="{21EE56B8-BCBF-4FBA-A9BC-6BF77B59B4AD}"/>
    <cellStyle name="표준 49 3" xfId="3031" xr:uid="{A61489C0-0D05-4674-953E-CEB581963422}"/>
    <cellStyle name="표준 5" xfId="3032" xr:uid="{945BD364-2F79-4A43-BCBB-7711995E6133}"/>
    <cellStyle name="표준 5 2" xfId="3033" xr:uid="{9B258709-6C4C-4FB1-8448-D283D2431B6E}"/>
    <cellStyle name="표준 5 2 2" xfId="3034" xr:uid="{175E1671-118A-47AA-A3E2-7E83C2FA2B68}"/>
    <cellStyle name="표준 5 2 3" xfId="3035" xr:uid="{3A24829C-0807-4743-8C2E-92DA53C7BECC}"/>
    <cellStyle name="표준 5 3" xfId="3036" xr:uid="{9E932427-9459-467E-A118-8BCBA785DB41}"/>
    <cellStyle name="표준 5 4" xfId="3037" xr:uid="{9A08D430-0A68-4EA2-A106-20C235D98E1F}"/>
    <cellStyle name="표준 5_ title" xfId="3038" xr:uid="{8B004E80-97EF-4125-938F-86DCCE40F855}"/>
    <cellStyle name="표준 50" xfId="3039" xr:uid="{0B74D039-7854-4688-84BD-AAC0FD5CFE16}"/>
    <cellStyle name="표준 50 2" xfId="3040" xr:uid="{29DC0DA2-E643-40EC-B3BA-D32AB90FB5B1}"/>
    <cellStyle name="표준 50 3" xfId="3041" xr:uid="{B737B439-DB60-462E-B8A5-515607739327}"/>
    <cellStyle name="표준 51" xfId="3042" xr:uid="{3243198E-383B-470B-92BD-B46EE42F9132}"/>
    <cellStyle name="표준 51 2" xfId="3043" xr:uid="{8F34A2D4-D353-495A-9781-FDA63E04936F}"/>
    <cellStyle name="표준 51 3" xfId="3044" xr:uid="{52730D6B-C0FF-4F4B-B37A-93C2FFCD4107}"/>
    <cellStyle name="표준 52" xfId="3045" xr:uid="{2B57E653-98E0-4A2B-AF2B-B613F369C820}"/>
    <cellStyle name="표준 52 2" xfId="3046" xr:uid="{CED26B6C-2F94-4A35-980C-1A17BFC883F0}"/>
    <cellStyle name="표준 52 3" xfId="3047" xr:uid="{0DCEB4A5-70D1-495A-A941-12437E4B46FA}"/>
    <cellStyle name="표준 53" xfId="3048" xr:uid="{B20FA898-979D-4B28-B3C9-E0C64DBFE36F}"/>
    <cellStyle name="표준 53 2" xfId="3049" xr:uid="{37D58364-221F-46B3-A6C2-539391EE2F07}"/>
    <cellStyle name="표준 53 3" xfId="3050" xr:uid="{A40D0447-BF24-49A9-A5F6-20CA02BBD0E3}"/>
    <cellStyle name="표준 54" xfId="3051" xr:uid="{1E8B6487-076E-4B76-B1E9-A1CB3A3361E9}"/>
    <cellStyle name="표준 54 2" xfId="3052" xr:uid="{E103DC44-2260-4946-BAAF-135FF735212D}"/>
    <cellStyle name="표준 54 3" xfId="3053" xr:uid="{0F95E0ED-724C-45C9-A49A-489A5CEE361E}"/>
    <cellStyle name="표준 55" xfId="3054" xr:uid="{7118DF6F-9A0E-411B-80AC-4F4DCB76DA6E}"/>
    <cellStyle name="표준 55 2" xfId="3055" xr:uid="{E1F58C49-E981-4C55-8D2C-DE7432846755}"/>
    <cellStyle name="표준 55 3" xfId="3056" xr:uid="{5FAE73EC-2CD8-4C22-A1E2-B6123BC87A13}"/>
    <cellStyle name="표준 56" xfId="3057" xr:uid="{5BE48FB0-1EE4-42A2-B73B-AAEDDC505D0D}"/>
    <cellStyle name="표준 56 2" xfId="3058" xr:uid="{61B36D5F-5ABC-4DD4-BB40-7434B0974AAD}"/>
    <cellStyle name="표준 56 3" xfId="3059" xr:uid="{16BE1123-679D-488A-871E-2E42B4F761EF}"/>
    <cellStyle name="표준 57" xfId="3060" xr:uid="{79FD3AB1-A9AF-4A9B-A81E-BCBF2329BCAF}"/>
    <cellStyle name="표준 57 2" xfId="3061" xr:uid="{EAAFCB32-09FB-4F6C-86B7-AE4837079EAB}"/>
    <cellStyle name="표준 57 3" xfId="3062" xr:uid="{B77C18F2-FCEC-4FA0-A921-F1C505EC3A22}"/>
    <cellStyle name="표준 58" xfId="3063" xr:uid="{CDA9354A-849E-4C64-B33C-D5FDBAC01827}"/>
    <cellStyle name="표준 58 2" xfId="3064" xr:uid="{F06CDBE5-9C95-4DA2-B695-0DD9BB6F9EEA}"/>
    <cellStyle name="표준 58 3" xfId="3065" xr:uid="{C09C785F-72B4-4148-96BD-EC7476CA1A3F}"/>
    <cellStyle name="표준 59" xfId="3066" xr:uid="{8DA2C27C-347A-4B87-B2F7-64F336474205}"/>
    <cellStyle name="표준 59 2" xfId="3067" xr:uid="{FB9DFA9A-5495-488E-B098-FBBDE6F1AACB}"/>
    <cellStyle name="표준 59 3" xfId="3068" xr:uid="{ABF3D3AD-8D02-467F-9359-5E76028F9623}"/>
    <cellStyle name="표준 6" xfId="3069" xr:uid="{2B0F0D00-9148-4F29-88D3-3FACA7B34E88}"/>
    <cellStyle name="표준 6 2" xfId="3070" xr:uid="{C3113D5E-9A98-4282-A805-D5E262839242}"/>
    <cellStyle name="표준 6 3" xfId="3071" xr:uid="{EBC37DEF-5516-4886-9D14-BB343D77AC64}"/>
    <cellStyle name="표준 60" xfId="3072" xr:uid="{3B5569ED-C3DC-4E0C-8088-A0972BDD8615}"/>
    <cellStyle name="표준 60 2" xfId="3073" xr:uid="{FBAA5BBE-7413-4F06-9286-0DEE47494B0F}"/>
    <cellStyle name="표준 60 3" xfId="3074" xr:uid="{C54CBBAD-F62D-4658-AD63-FA17FE8CE00B}"/>
    <cellStyle name="표준 61" xfId="3075" xr:uid="{2611E372-B87E-4E12-B1A7-05BDCF71F203}"/>
    <cellStyle name="표준 61 2" xfId="3076" xr:uid="{4AE92A3C-CD10-4FEB-88B8-B6F5E11BCFBA}"/>
    <cellStyle name="표준 61 3" xfId="3077" xr:uid="{D7D0E7F2-8602-417A-9BD6-6B0C6A957A6A}"/>
    <cellStyle name="표준 62" xfId="3078" xr:uid="{1121F858-5957-4E90-B85B-A431DF23FA98}"/>
    <cellStyle name="표준 62 2" xfId="3079" xr:uid="{F2BB4DEA-902D-41E7-B589-C92909B78235}"/>
    <cellStyle name="표준 62 3" xfId="3080" xr:uid="{72B366FD-3ACF-4B1A-AD35-EDFC9C0656E7}"/>
    <cellStyle name="표준 63" xfId="3081" xr:uid="{E765DF0D-5D23-48DC-B415-E2DDD8538560}"/>
    <cellStyle name="표준 63 2" xfId="3082" xr:uid="{120B1992-89BE-47D6-9B42-F634B8ABFEE9}"/>
    <cellStyle name="표준 63 3" xfId="3083" xr:uid="{05BE4695-6118-404F-8433-499D9C40F0B7}"/>
    <cellStyle name="표준 64" xfId="3084" xr:uid="{272695F6-06C9-46FD-862F-5EADAC136202}"/>
    <cellStyle name="표준 64 2" xfId="3085" xr:uid="{3134602A-7BB9-4079-94A6-81EFB30E14B7}"/>
    <cellStyle name="표준 64 3" xfId="3086" xr:uid="{BE5E8ED1-0F26-4C66-923F-9B3F440A9015}"/>
    <cellStyle name="표준 65" xfId="3087" xr:uid="{F06133D7-E50F-4874-BE09-880F7EBE6DE6}"/>
    <cellStyle name="표준 65 2" xfId="3088" xr:uid="{484EEEAA-47BF-4F9C-B8AE-CC53ECA2BC16}"/>
    <cellStyle name="표준 65 3" xfId="3089" xr:uid="{F744122B-2214-44B1-B79F-1B34ED490448}"/>
    <cellStyle name="표준 66" xfId="3090" xr:uid="{DA6395AB-ABD0-499B-864A-C65FAFE607EB}"/>
    <cellStyle name="표준 66 2" xfId="3091" xr:uid="{0459B493-082F-4390-B5CA-CC50FABC0EED}"/>
    <cellStyle name="표준 66 3" xfId="3092" xr:uid="{03ED50D9-BF42-45BA-B102-58F84E9D01E3}"/>
    <cellStyle name="표준 67" xfId="3093" xr:uid="{E3F2C0B3-16D3-490C-BB44-828F5DF88002}"/>
    <cellStyle name="표준 67 2" xfId="3094" xr:uid="{4F97E429-C789-4101-93F8-6EA963B6C2CC}"/>
    <cellStyle name="표준 67 2 2" xfId="3095" xr:uid="{6C2B8870-12AF-480B-8D11-3564EE4B5E26}"/>
    <cellStyle name="표준 67 2 3" xfId="3096" xr:uid="{4D351B8E-F490-43A5-81B9-BC0C7790CCD6}"/>
    <cellStyle name="표준 67 3" xfId="3097" xr:uid="{C74D815B-D3DC-4EF3-8104-4C8D2A9A0863}"/>
    <cellStyle name="표준 67 4" xfId="3098" xr:uid="{473FDE89-D31C-498D-B31E-F0929EF1D9AC}"/>
    <cellStyle name="표준 67_AJ001456 SPREADER BARS 30cm 본작업사양서 rev5(2014.11.06)--작업중" xfId="3099" xr:uid="{48691A62-E849-41E4-A1C7-14F69EF82E8F}"/>
    <cellStyle name="표준 68" xfId="3100" xr:uid="{79C3E8FE-C6C0-40B6-86AD-7A91950A585C}"/>
    <cellStyle name="표준 68 2" xfId="3101" xr:uid="{24275D04-CC15-4B6F-8E7E-BCBE107F9983}"/>
    <cellStyle name="표준 68 3" xfId="3102" xr:uid="{FE2C5AC0-A57A-4145-B356-A9EAF3CEB894}"/>
    <cellStyle name="표준 69" xfId="3103" xr:uid="{C1C5938E-9D9C-4542-AFDC-4285472954D3}"/>
    <cellStyle name="표준 69 2" xfId="3104" xr:uid="{1EA34097-4ECC-463A-9CFC-C762720FE414}"/>
    <cellStyle name="표준 69 3" xfId="3105" xr:uid="{4E751263-C2D7-4B3D-BCE0-48C424A7F2EF}"/>
    <cellStyle name="표준 7" xfId="3106" xr:uid="{BB1909E4-F4C6-476D-92A0-B029405D2B80}"/>
    <cellStyle name="표준 7 2" xfId="3107" xr:uid="{8864C5C2-2B94-4E4A-BA68-4A5FA96B81A2}"/>
    <cellStyle name="표준 7 2 2" xfId="3108" xr:uid="{5565E3DA-8CD7-412D-A2CF-B4D249DB9B67}"/>
    <cellStyle name="표준 7 2 3" xfId="3109" xr:uid="{2B0D37D7-34CD-40B4-800D-6CED33C6F410}"/>
    <cellStyle name="표준 7 3" xfId="3110" xr:uid="{78A0A56A-96DB-4558-B356-9AE54DBCF90B}"/>
    <cellStyle name="표준 7 3 2" xfId="3111" xr:uid="{D3302C60-1A03-41A8-BCE1-B937373C5430}"/>
    <cellStyle name="표준 7 3 3" xfId="3112" xr:uid="{75255DC0-8317-43CC-9B14-513F0098A733}"/>
    <cellStyle name="표준 7 4" xfId="3113" xr:uid="{01F7E571-09C1-4BFD-9CF7-68947F00A02B}"/>
    <cellStyle name="표준 7 5" xfId="3114" xr:uid="{8A2B332E-3B20-4A16-A712-0F65A846F857}"/>
    <cellStyle name="표준 7_Atlas2 prototype 작업사양서 rev01-11" xfId="3115" xr:uid="{98060DD8-BBCE-4C8B-8FC6-FB1A0B604A0F}"/>
    <cellStyle name="표준 70" xfId="3116" xr:uid="{BABFF8C3-0506-49C2-AD1A-D81AF3B1B219}"/>
    <cellStyle name="표준 70 2" xfId="3117" xr:uid="{A1A261EA-E8AE-4A53-B8D1-F5AF2D4889DC}"/>
    <cellStyle name="표준 70 3" xfId="3118" xr:uid="{2C230667-60AA-47CC-AB25-DC98D836E7A5}"/>
    <cellStyle name="표준 71" xfId="3119" xr:uid="{9C85AA2D-3F02-468D-B0BD-136BA03E6B95}"/>
    <cellStyle name="표준 71 2" xfId="3120" xr:uid="{1EE0826B-399D-40A2-9359-A67A6EA616D1}"/>
    <cellStyle name="표준 71 3" xfId="3121" xr:uid="{0586C153-75F8-45F9-A758-7CFEAD596E60}"/>
    <cellStyle name="표준 72" xfId="3122" xr:uid="{BD56AFEF-1CB0-4015-995F-739D82A72C88}"/>
    <cellStyle name="표준 72 2" xfId="3123" xr:uid="{B934C126-5F4E-416B-A949-ED8BB4AD3985}"/>
    <cellStyle name="표준 72 3" xfId="3124" xr:uid="{1480A5EB-7692-4099-B4ED-F36E6EE090DC}"/>
    <cellStyle name="표준 73" xfId="3125" xr:uid="{327B7218-735D-4E47-BDA8-056138A9FC77}"/>
    <cellStyle name="표준 73 2" xfId="3126" xr:uid="{4A4895B4-9093-4009-BDDD-027C6D3F4B0D}"/>
    <cellStyle name="표준 73 3" xfId="3127" xr:uid="{631FC994-26D1-4C88-8FFB-542F490170BD}"/>
    <cellStyle name="표준 74" xfId="3128" xr:uid="{798F87B6-D9D9-40D8-9A67-089BFDD9ADC2}"/>
    <cellStyle name="표준 74 2" xfId="3129" xr:uid="{57C01104-A64D-4BEF-8375-450E26FC0D7E}"/>
    <cellStyle name="표준 74 2 2" xfId="3130" xr:uid="{1709FD31-D337-4B28-B820-5389D85A82E1}"/>
    <cellStyle name="표준 74 2 2 2" xfId="3131" xr:uid="{417F6AF1-C467-4989-8630-97152265B7ED}"/>
    <cellStyle name="표준 74 2 2 3" xfId="3132" xr:uid="{578FEFB1-10E9-4B5B-BB22-EDDC254C8C7C}"/>
    <cellStyle name="표준 74 2 3" xfId="3133" xr:uid="{321E2DFB-E0B8-4C2A-A57F-BEF3FBD6BDF1}"/>
    <cellStyle name="표준 74 2 3 2" xfId="3134" xr:uid="{F16FCC82-9EE0-4756-AD89-B867623C388C}"/>
    <cellStyle name="표준 74 2 4" xfId="3135" xr:uid="{3E057202-D163-43EE-BA00-5ECDF0C19F5A}"/>
    <cellStyle name="표준 74 2_ title" xfId="3136" xr:uid="{DDBDFDE7-21FB-4734-88DC-91131CDC8348}"/>
    <cellStyle name="표준 74 3" xfId="3137" xr:uid="{65695058-4858-45C8-8DFA-469FFBEB0275}"/>
    <cellStyle name="표준 74 4" xfId="3138" xr:uid="{C6E58438-7EDA-4E56-AC7E-BB713AE33B4C}"/>
    <cellStyle name="표준 74_AJ001456 SPREADER BARS 30cm 본작업사양서 rev5(2014.11.06)--작업중" xfId="3139" xr:uid="{13A15A25-5C33-473C-8532-D9D625701CC1}"/>
    <cellStyle name="표준 75" xfId="3140" xr:uid="{D08FAD37-0484-417C-87EE-D7874AC86E15}"/>
    <cellStyle name="표준 75 2" xfId="3141" xr:uid="{870E5F7C-1B61-43E6-B78C-BA4D5D935793}"/>
    <cellStyle name="표준 75 3" xfId="3142" xr:uid="{477F06F9-AC85-430B-A3A9-AB85DC83EC48}"/>
    <cellStyle name="표준 76" xfId="3143" xr:uid="{F8D4F1AF-D3BE-4C61-AB44-9547292B463D}"/>
    <cellStyle name="표준 76 2" xfId="3144" xr:uid="{815A89AE-A5F0-42FA-B621-9732A50A19A3}"/>
    <cellStyle name="표준 76 3" xfId="3145" xr:uid="{DC10DC1D-147E-403D-AD14-A44FE938A6A7}"/>
    <cellStyle name="표준 77" xfId="3146" xr:uid="{C48B1F7C-6728-4890-B8A6-24D2E0A08CE5}"/>
    <cellStyle name="표준 77 2" xfId="3147" xr:uid="{C7D3E9BC-C095-4BA5-B1A7-21BC0E3C5744}"/>
    <cellStyle name="표준 77 3" xfId="3148" xr:uid="{291514B3-7725-4F51-8ECF-A7196CDB44A4}"/>
    <cellStyle name="표준 78" xfId="3149" xr:uid="{D626665E-4DA5-489F-8352-8EE4AFF1E947}"/>
    <cellStyle name="표준 78 2" xfId="3150" xr:uid="{496549C7-35BB-4CF1-8DA1-5957FE06B1BB}"/>
    <cellStyle name="표준 78 3" xfId="3151" xr:uid="{1B91BD50-12A8-492A-A24A-9E06F21374D9}"/>
    <cellStyle name="표준 79" xfId="3152" xr:uid="{44FDAA56-BC8F-444A-AF5C-235514ED1377}"/>
    <cellStyle name="표준 79 2" xfId="3153" xr:uid="{09599B44-37A6-4251-8B16-7CA32E0BCB8D}"/>
    <cellStyle name="표준 79 3" xfId="3154" xr:uid="{30DA3C08-B320-40E1-891D-CA8493F3288C}"/>
    <cellStyle name="표준 8" xfId="3155" xr:uid="{6F0451B8-D8C0-45B7-B6E6-D128943ED059}"/>
    <cellStyle name="표준 8 2" xfId="3156" xr:uid="{5733EF64-52C1-44D6-AD66-51D10F9D54CC}"/>
    <cellStyle name="표준 8 3" xfId="3157" xr:uid="{69BF61DB-7DEF-4B5C-891A-A546C73BE273}"/>
    <cellStyle name="표준 80" xfId="3158" xr:uid="{EDF38A4F-72E0-4982-8C45-C6DF0EC43CE1}"/>
    <cellStyle name="표준 80 2" xfId="3159" xr:uid="{9ADB8C80-928C-4788-8BB4-49DA64AC2323}"/>
    <cellStyle name="표준 80 3" xfId="3160" xr:uid="{304275B1-0DCE-4923-B14D-CF009AECEFBE}"/>
    <cellStyle name="표준 81" xfId="3161" xr:uid="{44639694-7966-4BD6-B691-F51C7A168964}"/>
    <cellStyle name="표준 81 2" xfId="3162" xr:uid="{669F3612-FC2D-476F-B74A-3B0D410B7987}"/>
    <cellStyle name="표준 81 3" xfId="3163" xr:uid="{EED0BF6F-2CC4-4B61-92A8-93DB126FCFA0}"/>
    <cellStyle name="표준 82" xfId="3164" xr:uid="{21A2777C-181F-4044-9AE2-7C86ADDD9965}"/>
    <cellStyle name="표준 82 2" xfId="3165" xr:uid="{FCDF683C-A44C-44CA-8AF1-6DED0D204825}"/>
    <cellStyle name="표준 82 3" xfId="3166" xr:uid="{77EC7D4B-5BE9-4CEB-8393-7F30619F89DC}"/>
    <cellStyle name="표준 83" xfId="3167" xr:uid="{57BA807C-1C75-406C-AFB8-3729EB6C154C}"/>
    <cellStyle name="표준 83 2" xfId="3168" xr:uid="{A9B20DB1-B35B-4242-9E28-5E9190117225}"/>
    <cellStyle name="표준 83 3" xfId="3169" xr:uid="{2A0961AE-C20D-4D59-BA2C-70DEA5D0A091}"/>
    <cellStyle name="표준 84" xfId="3170" xr:uid="{67C393C9-C92A-4962-8E0A-03C60DE98F2B}"/>
    <cellStyle name="표준 84 2" xfId="3171" xr:uid="{EA0662D6-C034-4D11-8E80-4A8E24003403}"/>
    <cellStyle name="표준 84 3" xfId="3172" xr:uid="{F4919C91-F49A-4370-980A-5ABBB223E5F9}"/>
    <cellStyle name="표준 85" xfId="3173" xr:uid="{B5F8F32D-8A79-4B4D-9193-07A93C7A7B44}"/>
    <cellStyle name="표준 85 2" xfId="3174" xr:uid="{F5433A9D-D53C-4EC1-8139-F06D9AB11D6D}"/>
    <cellStyle name="표준 85 2 2" xfId="3175" xr:uid="{B9674807-07C8-4884-9F41-63426AF95F99}"/>
    <cellStyle name="표준 85 2 3" xfId="3176" xr:uid="{B9B0EA2B-E4F4-4C35-809D-434303BF465B}"/>
    <cellStyle name="표준 85 3" xfId="3177" xr:uid="{3CC716B3-98FB-4E83-8C10-FAAD1FE12540}"/>
    <cellStyle name="표준 85 4" xfId="3178" xr:uid="{6F92A6D1-3C8B-4EC0-969A-79BAF4E27535}"/>
    <cellStyle name="표준 85_AJ001456 SPREADER BARS 30cm 본작업사양서 rev5(2014.11.06)--작업중" xfId="3179" xr:uid="{8D006F3B-83E8-4993-A753-CE9734F275AC}"/>
    <cellStyle name="표준 86" xfId="3180" xr:uid="{D89A15D5-6AA2-4C00-90D3-32EFFA6A1D23}"/>
    <cellStyle name="표준 86 2" xfId="3181" xr:uid="{493A9697-C27F-4F76-8DF5-C2346311EB94}"/>
    <cellStyle name="표준 86 3" xfId="3182" xr:uid="{BC65638A-F96C-4CEC-A6BC-98C40EE6F87F}"/>
    <cellStyle name="표준 87" xfId="3183" xr:uid="{4450CE5D-4C9C-4F73-8CA6-93D5BDFEB7E2}"/>
    <cellStyle name="표준 87 2" xfId="3184" xr:uid="{D07DAF02-9DB9-4B36-A0D5-8C722C2BEE0A}"/>
    <cellStyle name="표준 87 3" xfId="3185" xr:uid="{BD8BB208-D883-41C0-9CB1-DDD5C59B2B7A}"/>
    <cellStyle name="표준 88" xfId="3186" xr:uid="{90B08DCE-72B4-4753-9578-01C8506FE7E9}"/>
    <cellStyle name="표준 88 2" xfId="3187" xr:uid="{E9EA981A-C29C-488C-8E29-5BA30A46AE20}"/>
    <cellStyle name="표준 88 3" xfId="3188" xr:uid="{B9881739-98FF-4912-8CDA-A7287EC1B635}"/>
    <cellStyle name="표준 89" xfId="3189" xr:uid="{33240089-36B5-4DC8-A112-BF9AD7D98C8D}"/>
    <cellStyle name="표준 89 2" xfId="3190" xr:uid="{1ECC9BE8-9861-4C1D-A710-41D07C197D7D}"/>
    <cellStyle name="표준 89 2 2" xfId="3191" xr:uid="{E42DF1AE-78A8-4522-88FF-DC696BE01B1C}"/>
    <cellStyle name="표준 89 2 3" xfId="3192" xr:uid="{8C695064-5A04-409F-B46A-70EF48ED6539}"/>
    <cellStyle name="표준 89 3" xfId="3193" xr:uid="{33A1FCD0-F0EF-4229-9969-C9024B592091}"/>
    <cellStyle name="표준 89 4" xfId="3194" xr:uid="{EDD6C031-5815-408C-BCBD-5A9D777B1DB2}"/>
    <cellStyle name="표준 89_AJ001456 SPREADER BARS 30cm 본작업사양서 rev5(2014.11.06)--작업중" xfId="3195" xr:uid="{13B29978-AAFF-442B-B358-1255696E16F7}"/>
    <cellStyle name="표준 9" xfId="3196" xr:uid="{6F7DF9F5-E6D6-4A50-B985-2C99F94A6696}"/>
    <cellStyle name="표준 9 2" xfId="3197" xr:uid="{345BB5D3-85C7-4690-8231-808F74CF52E0}"/>
    <cellStyle name="표준 9 3" xfId="3198" xr:uid="{AF5542C5-FD29-4DAF-82D3-B49D5440CB85}"/>
    <cellStyle name="표준 90" xfId="3199" xr:uid="{15332E84-E3EB-4C30-978B-A8A6525538B8}"/>
    <cellStyle name="표준 90 2" xfId="3200" xr:uid="{6313D1F4-41D5-43B8-B93E-7AAD81899B48}"/>
    <cellStyle name="표준 90 3" xfId="3201" xr:uid="{E6157F46-A96A-469A-8331-9CFD6ED8E588}"/>
    <cellStyle name="표준 91" xfId="3202" xr:uid="{CD1A3451-6D8F-4219-9D2E-2E7DFC07509F}"/>
    <cellStyle name="표준 91 2" xfId="3203" xr:uid="{FA257AFE-7434-4120-BC8D-57AADF527B31}"/>
    <cellStyle name="표준 91 3" xfId="3204" xr:uid="{A4A54E9E-B3B0-4195-9BD7-BB59ECDD3A8C}"/>
    <cellStyle name="표준 92" xfId="3205" xr:uid="{8CD37D91-B131-4B6D-BFC3-37C9A7173347}"/>
    <cellStyle name="표준 92 2" xfId="3206" xr:uid="{C618B74E-BA60-4B96-BE45-4C58706DD8B5}"/>
    <cellStyle name="표준 92 3" xfId="3207" xr:uid="{EAA97DC7-DACF-4859-842A-28FF8563CFFA}"/>
    <cellStyle name="표준 93" xfId="3208" xr:uid="{BAEB7E4C-3B7F-4E7E-BDC5-0D2530C37ADD}"/>
    <cellStyle name="표준 93 2" xfId="3209" xr:uid="{89B8604C-0EDA-4BE8-88B5-B5142AA55561}"/>
    <cellStyle name="표준 93 3" xfId="3210" xr:uid="{3FAA20E6-1848-4676-A294-1E179AA9967B}"/>
    <cellStyle name="표준 94" xfId="3211" xr:uid="{EBC0E9ED-9BFC-4CFD-8031-6A943CB89644}"/>
    <cellStyle name="표준 94 2" xfId="3212" xr:uid="{3767FF67-5FAF-4598-850B-C322ED387A69}"/>
    <cellStyle name="표준 94 3" xfId="3213" xr:uid="{223F5284-0F2A-4743-BE0C-0A899F7F8C52}"/>
    <cellStyle name="표준 95" xfId="3214" xr:uid="{DD1F8A84-38F0-4AA2-8903-788BEC9AE412}"/>
    <cellStyle name="표준 95 2" xfId="3215" xr:uid="{03733F44-A1D6-47B5-8572-B17F4C6377FC}"/>
    <cellStyle name="표준 95 3" xfId="3216" xr:uid="{77FFDB98-71C4-4878-91E2-3E78391B8482}"/>
    <cellStyle name="표준 96" xfId="3217" xr:uid="{584D8186-38EE-4314-97B3-130C2EFE153F}"/>
    <cellStyle name="표준 96 2" xfId="3218" xr:uid="{5DAA1054-32BF-4CEB-B75F-53FAB560871B}"/>
    <cellStyle name="표준 96 3" xfId="3219" xr:uid="{A2586912-B819-4BE6-B767-4BD474BD03F5}"/>
    <cellStyle name="표준 97" xfId="3220" xr:uid="{69DF8AEE-F206-4069-9980-66F2A024BC8C}"/>
    <cellStyle name="표준 97 2" xfId="3221" xr:uid="{0E50A675-DA07-423C-88C8-A08F0AFD91D6}"/>
    <cellStyle name="표준 97 3" xfId="3222" xr:uid="{7D047B2D-8949-44E9-B79C-0FC32F567FA3}"/>
    <cellStyle name="표준 98" xfId="3223" xr:uid="{DF9790D7-8348-49AB-9CE8-B171605490D7}"/>
    <cellStyle name="표준 98 2" xfId="3224" xr:uid="{94DADE91-465B-4583-80EF-FE822711190D}"/>
    <cellStyle name="표준 98 3" xfId="3225" xr:uid="{3B31013A-00F7-4DEA-AC2F-B40EC1E70F95}"/>
    <cellStyle name="표준 99" xfId="3226" xr:uid="{57B8A700-06B5-4DF3-89F9-680A988F1D95}"/>
    <cellStyle name="표준 99 2" xfId="3227" xr:uid="{2485440F-DA39-46B5-83FD-B6F306A430AA}"/>
    <cellStyle name="표준 99 2 2" xfId="3228" xr:uid="{50804DE8-1892-4C42-A717-76BB88C08A91}"/>
    <cellStyle name="표준 99 3" xfId="3229" xr:uid="{7C8E9794-3DCF-4018-A579-A9CE26F53F9D}"/>
    <cellStyle name="표준 99 4" xfId="3230" xr:uid="{C38D2B93-6052-4C00-90AD-23B2C199FC44}"/>
    <cellStyle name="표준 99_AJ001456 SPREADER BARS 30cm 본작업사양서 rev5(2014.11.06)--작업중" xfId="3231" xr:uid="{45A76517-6B4E-4ACC-A594-9294C7AF1CDE}"/>
    <cellStyle name="표준_boomerang10_e_v1 line" xfId="3232" xr:uid="{6BC3598E-6A09-4A25-8784-47E532C4416F}"/>
    <cellStyle name="咬訌裝?INCOM1" xfId="1933" xr:uid="{F5873794-D7AB-454B-8B68-EC74CF8B411B}"/>
    <cellStyle name="咬訌裝?INCOM10" xfId="1934" xr:uid="{953BD880-3E4C-42E3-BE4F-96DA9180559F}"/>
    <cellStyle name="咬訌裝?INCOM2" xfId="1935" xr:uid="{9EAEB5E8-106F-472D-B894-F322805BF083}"/>
    <cellStyle name="咬訌裝?INCOM3" xfId="1936" xr:uid="{F289C392-BEF2-415A-B17A-0403BF0C5E88}"/>
    <cellStyle name="咬訌裝?INCOM4" xfId="1937" xr:uid="{37EBD5DF-1D19-4F95-869E-B4B485247870}"/>
    <cellStyle name="咬訌裝?INCOM5" xfId="1938" xr:uid="{BFED4B2E-E901-427E-8316-547617E56531}"/>
    <cellStyle name="咬訌裝?INCOM6" xfId="1939" xr:uid="{CD766FA5-96F7-4E90-B142-FF8F7448EAC5}"/>
    <cellStyle name="咬訌裝?INCOM7" xfId="1940" xr:uid="{AEED32F0-4BDE-4D44-9C90-30CC42E72D23}"/>
    <cellStyle name="咬訌裝?INCOM8" xfId="1941" xr:uid="{C4451788-D11A-46BC-8C50-AF847584459D}"/>
    <cellStyle name="咬訌裝?INCOM9" xfId="1942" xr:uid="{B6ECBD36-43EC-4E2F-BE6F-343F4164980F}"/>
    <cellStyle name="咬訌裝?PRIB11" xfId="1943" xr:uid="{2CA03D02-E92A-473C-8650-E2B6451C0B3D}"/>
    <cellStyle name="好" xfId="3234" xr:uid="{02A8FCF8-7B9B-4487-9547-CB938C4D5EDD}"/>
    <cellStyle name="好_AJ001456 SPREADER BARS 30cm 본작업사양서 rev5(2014.11.06)--작업중" xfId="3235" xr:uid="{5F61EDAA-C0E9-42F3-B8A8-956939D66A1A}"/>
    <cellStyle name="好_AJ001456 SPREADER BARS 30cm 본작업사양서 rev5(2014.11.06)--작업중 2" xfId="3246" xr:uid="{C2A45B90-94B4-46BE-BB99-79738CFF382B}"/>
    <cellStyle name="好_AJ001456 SPREADER BARS 30cm 본작업사양서 rev5(2014.11.06)--작업중_Atlas2 prototype 작업사양서 rev01-11" xfId="3236" xr:uid="{A6063BB7-990D-4B00-9715-BE5C45171FEC}"/>
    <cellStyle name="好_AJ001456 SPREADER BARS 30cm 본작업사양서 rev5(2014.11.06)--작업중_Boom10 BOM" xfId="3237" xr:uid="{C2A73685-85B3-4ED0-A83F-71AB93EC0700}"/>
    <cellStyle name="好_AJ001456 SPREADER BARS 30cm 본작업사양서 rev5(2014.11.06)--작업중_Fuse" xfId="3238" xr:uid="{83B2BBBA-0AD9-4470-9A36-22E15244BF85}"/>
    <cellStyle name="差" xfId="2194" xr:uid="{9EBA5FF1-7507-4EC7-AAE6-840E528F050B}"/>
    <cellStyle name="差_AJ001456 SPREADER BARS 30cm 본작업사양서 rev5(2014.11.06)--작업중" xfId="2195" xr:uid="{C0FC8D9A-D3DF-4A3D-A3FE-57ACA16378E9}"/>
    <cellStyle name="差_AJ001456 SPREADER BARS 30cm 본작업사양서 rev5(2014.11.06)--작업중 2" xfId="3245" xr:uid="{97D4E3BD-2144-4908-BFB9-29DD96C153A3}"/>
    <cellStyle name="差_AJ001456 SPREADER BARS 30cm 본작업사양서 rev5(2014.11.06)--작업중_Atlas2 prototype 작업사양서 rev01-11" xfId="2196" xr:uid="{CD2D6A13-3F44-404E-9F28-940F41377AD2}"/>
    <cellStyle name="差_AJ001456 SPREADER BARS 30cm 본작업사양서 rev5(2014.11.06)--작업중_Boom10 BOM" xfId="2197" xr:uid="{A3AD59BC-32AD-477D-B74E-964E3859EFDB}"/>
    <cellStyle name="差_AJ001456 SPREADER BARS 30cm 본작업사양서 rev5(2014.11.06)--작업중_Fuse" xfId="2198" xr:uid="{6421EC93-6234-4EDF-9784-11D96B5F6308}"/>
    <cellStyle name="差_AJ001456 SPREADER BARS 30cm 본작업사양서 rev5(2014.11.06)--작업중_Top,Bot 작업2" xfId="2199" xr:uid="{146DCB37-2EDF-4780-B956-0723127146E8}"/>
    <cellStyle name="强调文字颜色 1" xfId="1877" xr:uid="{EE81ECD6-3F7F-49FF-B123-8487FE5CDAA6}"/>
    <cellStyle name="强调文字颜色 2" xfId="1878" xr:uid="{CE7DC005-CACF-4DE7-9A6B-1957E4BDFE8E}"/>
    <cellStyle name="强调文字颜色 3" xfId="1879" xr:uid="{219420E5-75BA-47ED-BA04-8689A9531861}"/>
    <cellStyle name="强调文字颜色 4" xfId="1880" xr:uid="{CA7695E4-BE91-4CBC-8D5A-28D5FB644BF8}"/>
    <cellStyle name="强调文字颜色 5" xfId="1881" xr:uid="{E9C51893-612A-4E5A-9C14-5F7FBDC750F4}"/>
    <cellStyle name="强调文字颜色 6" xfId="1882" xr:uid="{F9E024BF-4F25-4190-8821-077A41E2D7B3}"/>
    <cellStyle name="标题" xfId="2248" xr:uid="{16D2B995-6D9D-472B-86B5-D7D10324F8A4}"/>
    <cellStyle name="标题 1" xfId="2249" xr:uid="{702F9C85-A2FF-49DC-9D32-3CB6206D2DA2}"/>
    <cellStyle name="标题 2" xfId="2250" xr:uid="{C0733649-C987-4780-8E63-1AD2EDCCC950}"/>
    <cellStyle name="标题 3" xfId="2251" xr:uid="{858FF5C9-641A-41E9-A441-207D0A39A6A2}"/>
    <cellStyle name="标题 4" xfId="2252" xr:uid="{E3CF2A0B-8B59-4FF3-9326-8BF906EF718D}"/>
    <cellStyle name="标题_AJ001456 SPREADER BARS 30cm 본작업사양서 rev5(2014.11.06)--작업중" xfId="2253" xr:uid="{CA3991ED-757C-48B1-8F45-8AACD6F2DA02}"/>
    <cellStyle name="检查单元格" xfId="1913" xr:uid="{32DD0BBA-BA27-402D-8088-52371CB80B55}"/>
    <cellStyle name="汇总" xfId="3239" xr:uid="{B7613C5D-F8DA-4DFA-B10F-DB62CF358852}"/>
    <cellStyle name="注释" xfId="2193" xr:uid="{34D873CF-14BA-4857-81FE-B3497EB8AF54}"/>
    <cellStyle name="解释性文本" xfId="3233" xr:uid="{2F4D911A-0C4C-4D0E-A616-8A36CE2150D3}"/>
    <cellStyle name="警告文本" xfId="1919" xr:uid="{FFA69DAF-FC22-40E0-A407-E69ED339D1BA}"/>
    <cellStyle name="计算" xfId="1921" xr:uid="{B7984E55-2B9C-4D23-A611-B3C29BA31311}"/>
    <cellStyle name="输入" xfId="1970" xr:uid="{F94CDED3-69F2-48E9-BE15-18F24BE2F58C}"/>
    <cellStyle name="输出" xfId="1971" xr:uid="{3A33F117-6861-4D8D-87CB-22B0602F1A66}"/>
    <cellStyle name="适中" xfId="1932" xr:uid="{AFBED64C-E783-4581-95A1-CCC4284C4D1B}"/>
    <cellStyle name="链接单元格" xfId="1949" xr:uid="{86A9DA6D-9A99-4CE8-ABD3-EC45246063BF}"/>
  </cellStyles>
  <dxfs count="100"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268941</xdr:colOff>
      <xdr:row>0</xdr:row>
      <xdr:rowOff>216646</xdr:rowOff>
    </xdr:from>
    <xdr:to>
      <xdr:col>12</xdr:col>
      <xdr:colOff>550348</xdr:colOff>
      <xdr:row>3</xdr:row>
      <xdr:rowOff>160101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D356D3E-0E99-4F09-81A8-197BA9E4B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270" y="216646"/>
          <a:ext cx="2632721" cy="531283"/>
        </a:xfrm>
        <a:prstGeom prst="rect">
          <a:avLst/>
        </a:prstGeom>
      </xdr:spPr>
    </xdr:pic>
    <xdr:clientData/>
  </xdr:twoCellAnchor>
  <xdr:twoCellAnchor editAs="oneCell">
    <xdr:from>
      <xdr:col>0</xdr:col>
      <xdr:colOff>120649</xdr:colOff>
      <xdr:row>4</xdr:row>
      <xdr:rowOff>146050</xdr:rowOff>
    </xdr:from>
    <xdr:to>
      <xdr:col>12</xdr:col>
      <xdr:colOff>531882</xdr:colOff>
      <xdr:row>26</xdr:row>
      <xdr:rowOff>76200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02E29EA-D6FC-4120-1D16-97755C531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49" y="958850"/>
          <a:ext cx="7955033" cy="3981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136071</xdr:colOff>
      <xdr:row>2</xdr:row>
      <xdr:rowOff>10886</xdr:rowOff>
    </xdr:from>
    <xdr:to>
      <xdr:col>11</xdr:col>
      <xdr:colOff>571500</xdr:colOff>
      <xdr:row>3</xdr:row>
      <xdr:rowOff>188057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F9243A47-37AC-4697-9F2F-CFF001947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0" y="359229"/>
          <a:ext cx="1709057" cy="405771"/>
        </a:xfrm>
        <a:prstGeom prst="rect">
          <a:avLst/>
        </a:prstGeom>
      </xdr:spPr>
    </xdr:pic>
    <xdr:clientData/>
  </xdr:twoCellAnchor>
  <xdr:twoCellAnchor editAs="oneCell">
    <xdr:from>
      <xdr:col>2</xdr:col>
      <xdr:colOff>311150</xdr:colOff>
      <xdr:row>13</xdr:row>
      <xdr:rowOff>114301</xdr:rowOff>
    </xdr:from>
    <xdr:to>
      <xdr:col>8</xdr:col>
      <xdr:colOff>451041</xdr:colOff>
      <xdr:row>51</xdr:row>
      <xdr:rowOff>12701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B849FDB-1A79-FE03-4D72-A6C8B3EFE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68450" y="2584451"/>
          <a:ext cx="3911791" cy="6896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Gin/01_Gliders/06_EN-A/Bolero7/Certification/Bolero7_LineCalculation_EN2016_DH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 calc"/>
      <sheetName val="Line spec"/>
      <sheetName val="EN data"/>
      <sheetName val="Line plan"/>
    </sheetNames>
    <sheetDataSet>
      <sheetData sheetId="0">
        <row r="3">
          <cell r="H3" t="str">
            <v>all sizes</v>
          </cell>
          <cell r="I3"/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0"/>
  <sheetViews>
    <sheetView tabSelected="1" zoomScale="80" zoomScaleNormal="80" workbookViewId="0">
      <selection activeCell="P4" sqref="P4:Q4"/>
    </sheetView>
  </sheetViews>
  <sheetFormatPr baseColWidth="10" defaultColWidth="8.69140625" defaultRowHeight="14.6"/>
  <cols>
    <col min="18" max="18" width="8.61328125" customWidth="1"/>
    <col min="33" max="33" width="8.69140625" customWidth="1"/>
    <col min="37" max="37" width="8.69140625" customWidth="1"/>
  </cols>
  <sheetData>
    <row r="1" spans="1:40" ht="25.75" thickBot="1">
      <c r="A1" s="153" t="s">
        <v>100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5"/>
    </row>
    <row r="2" spans="1:40" ht="24" thickBot="1">
      <c r="A2" s="167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9"/>
      <c r="X2" s="169"/>
      <c r="Y2" s="169"/>
      <c r="Z2" s="169"/>
      <c r="AA2" s="169"/>
      <c r="AB2" s="169"/>
      <c r="AC2" s="169"/>
      <c r="AD2" s="170"/>
    </row>
    <row r="3" spans="1:40" ht="25.3">
      <c r="A3" s="163" t="s">
        <v>0</v>
      </c>
      <c r="B3" s="164"/>
      <c r="C3" s="164"/>
      <c r="D3" s="171"/>
      <c r="E3" s="171"/>
      <c r="F3" s="171"/>
      <c r="G3" s="172"/>
      <c r="H3" s="49" t="s">
        <v>1</v>
      </c>
      <c r="I3" s="184" t="s">
        <v>51</v>
      </c>
      <c r="J3" s="184"/>
      <c r="K3" s="185"/>
      <c r="L3" s="188" t="s">
        <v>21</v>
      </c>
      <c r="M3" s="189"/>
      <c r="N3" s="163" t="s">
        <v>22</v>
      </c>
      <c r="O3" s="164"/>
      <c r="P3" s="173" t="s">
        <v>107</v>
      </c>
      <c r="Q3" s="174"/>
      <c r="R3" s="178" t="s">
        <v>48</v>
      </c>
      <c r="S3" s="179"/>
      <c r="T3" s="180"/>
      <c r="U3" s="196" t="s">
        <v>23</v>
      </c>
      <c r="V3" s="197"/>
      <c r="W3" s="195" t="s">
        <v>15</v>
      </c>
      <c r="X3" s="175"/>
      <c r="Y3" s="175" t="s">
        <v>16</v>
      </c>
      <c r="Z3" s="175"/>
      <c r="AA3" s="175" t="s">
        <v>18</v>
      </c>
      <c r="AB3" s="175"/>
      <c r="AC3" s="175" t="s">
        <v>17</v>
      </c>
      <c r="AD3" s="181"/>
    </row>
    <row r="4" spans="1:40" ht="24" customHeight="1" thickBot="1">
      <c r="A4" s="165" t="s">
        <v>24</v>
      </c>
      <c r="B4" s="166"/>
      <c r="C4" s="166"/>
      <c r="D4" s="198"/>
      <c r="E4" s="198"/>
      <c r="F4" s="198"/>
      <c r="G4" s="199"/>
      <c r="H4" s="48" t="s">
        <v>2</v>
      </c>
      <c r="I4" s="182"/>
      <c r="J4" s="182"/>
      <c r="K4" s="183"/>
      <c r="L4" s="190"/>
      <c r="M4" s="191"/>
      <c r="N4" s="165" t="s">
        <v>25</v>
      </c>
      <c r="O4" s="166"/>
      <c r="P4" s="176" t="s">
        <v>99</v>
      </c>
      <c r="Q4" s="177"/>
      <c r="R4" s="94">
        <v>10</v>
      </c>
      <c r="S4" s="86">
        <v>15</v>
      </c>
      <c r="T4" s="93" t="s">
        <v>49</v>
      </c>
      <c r="U4" s="186">
        <v>0</v>
      </c>
      <c r="V4" s="187"/>
      <c r="W4" s="192">
        <v>520</v>
      </c>
      <c r="X4" s="193"/>
      <c r="Y4" s="193">
        <v>485</v>
      </c>
      <c r="Z4" s="193"/>
      <c r="AA4" s="193">
        <v>505</v>
      </c>
      <c r="AB4" s="193"/>
      <c r="AC4" s="193">
        <v>520</v>
      </c>
      <c r="AD4" s="194"/>
    </row>
    <row r="5" spans="1:40" ht="15" thickBot="1">
      <c r="A5" s="156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8"/>
      <c r="M5" s="158"/>
      <c r="N5" s="157"/>
      <c r="O5" s="157"/>
      <c r="P5" s="157"/>
      <c r="Q5" s="157"/>
      <c r="R5" s="157"/>
      <c r="S5" s="157"/>
      <c r="T5" s="157"/>
      <c r="U5" s="157"/>
      <c r="V5" s="157"/>
      <c r="W5" s="158"/>
      <c r="X5" s="158"/>
      <c r="Y5" s="158"/>
      <c r="Z5" s="158"/>
      <c r="AA5" s="158"/>
      <c r="AB5" s="158"/>
      <c r="AC5" s="158"/>
      <c r="AD5" s="159"/>
    </row>
    <row r="6" spans="1:40" ht="18.899999999999999" thickBot="1">
      <c r="A6" s="160" t="s">
        <v>3</v>
      </c>
      <c r="B6" s="161"/>
      <c r="C6" s="161"/>
      <c r="D6" s="161"/>
      <c r="E6" s="161"/>
      <c r="F6" s="162"/>
      <c r="G6" s="160" t="s">
        <v>12</v>
      </c>
      <c r="H6" s="161"/>
      <c r="I6" s="161"/>
      <c r="J6" s="161"/>
      <c r="K6" s="161"/>
      <c r="L6" s="162"/>
      <c r="M6" s="160" t="s">
        <v>13</v>
      </c>
      <c r="N6" s="161"/>
      <c r="O6" s="161"/>
      <c r="P6" s="161"/>
      <c r="Q6" s="161"/>
      <c r="R6" s="162"/>
      <c r="S6" s="160" t="s">
        <v>47</v>
      </c>
      <c r="T6" s="161"/>
      <c r="U6" s="161"/>
      <c r="V6" s="161"/>
      <c r="W6" s="161"/>
      <c r="X6" s="162"/>
      <c r="Y6" s="160" t="s">
        <v>4</v>
      </c>
      <c r="Z6" s="161"/>
      <c r="AA6" s="161"/>
      <c r="AB6" s="161"/>
      <c r="AC6" s="161"/>
      <c r="AD6" s="162"/>
      <c r="AF6" s="226" t="s">
        <v>89</v>
      </c>
      <c r="AG6" s="227"/>
      <c r="AH6" s="227"/>
      <c r="AI6" s="227"/>
      <c r="AJ6" s="228"/>
      <c r="AK6" s="120"/>
      <c r="AL6" s="120"/>
      <c r="AM6" s="120"/>
      <c r="AN6" s="120"/>
    </row>
    <row r="7" spans="1:40" ht="15" customHeight="1" thickBot="1">
      <c r="A7" s="1" t="s">
        <v>38</v>
      </c>
      <c r="B7" s="2" t="s">
        <v>39</v>
      </c>
      <c r="C7" s="2" t="s">
        <v>5</v>
      </c>
      <c r="D7" s="2" t="s">
        <v>20</v>
      </c>
      <c r="E7" s="2" t="s">
        <v>40</v>
      </c>
      <c r="F7" s="3" t="s">
        <v>41</v>
      </c>
      <c r="G7" s="1" t="s">
        <v>38</v>
      </c>
      <c r="H7" s="2" t="s">
        <v>39</v>
      </c>
      <c r="I7" s="2" t="s">
        <v>5</v>
      </c>
      <c r="J7" s="2" t="s">
        <v>20</v>
      </c>
      <c r="K7" s="2" t="s">
        <v>40</v>
      </c>
      <c r="L7" s="3" t="s">
        <v>41</v>
      </c>
      <c r="M7" s="1" t="s">
        <v>38</v>
      </c>
      <c r="N7" s="2" t="s">
        <v>39</v>
      </c>
      <c r="O7" s="2" t="s">
        <v>5</v>
      </c>
      <c r="P7" s="2" t="s">
        <v>20</v>
      </c>
      <c r="Q7" s="2" t="s">
        <v>40</v>
      </c>
      <c r="R7" s="3" t="s">
        <v>41</v>
      </c>
      <c r="S7" s="1" t="s">
        <v>38</v>
      </c>
      <c r="T7" s="2" t="s">
        <v>39</v>
      </c>
      <c r="U7" s="2" t="s">
        <v>37</v>
      </c>
      <c r="V7" s="2" t="s">
        <v>20</v>
      </c>
      <c r="W7" s="2" t="s">
        <v>40</v>
      </c>
      <c r="X7" s="3" t="s">
        <v>41</v>
      </c>
      <c r="Y7" s="1" t="s">
        <v>38</v>
      </c>
      <c r="Z7" s="2" t="s">
        <v>39</v>
      </c>
      <c r="AA7" s="2" t="s">
        <v>5</v>
      </c>
      <c r="AB7" s="2" t="s">
        <v>20</v>
      </c>
      <c r="AC7" s="2" t="s">
        <v>40</v>
      </c>
      <c r="AD7" s="3" t="s">
        <v>41</v>
      </c>
      <c r="AF7" s="229" t="s">
        <v>90</v>
      </c>
      <c r="AG7" s="230"/>
      <c r="AH7" s="230"/>
      <c r="AI7" s="230"/>
      <c r="AJ7" s="231"/>
      <c r="AK7" s="120"/>
      <c r="AL7" s="120"/>
      <c r="AM7" s="120"/>
      <c r="AN7" s="120"/>
    </row>
    <row r="8" spans="1:40" ht="14.5" customHeight="1">
      <c r="A8" s="222" t="s">
        <v>34</v>
      </c>
      <c r="B8" s="223"/>
      <c r="C8" s="223"/>
      <c r="D8" s="223"/>
      <c r="E8" s="223"/>
      <c r="F8" s="224"/>
      <c r="G8" s="222" t="s">
        <v>34</v>
      </c>
      <c r="H8" s="223"/>
      <c r="I8" s="223"/>
      <c r="J8" s="223"/>
      <c r="K8" s="223"/>
      <c r="L8" s="224"/>
      <c r="M8" s="35">
        <v>25</v>
      </c>
      <c r="N8" s="36"/>
      <c r="O8" s="36">
        <f>O57</f>
        <v>6982</v>
      </c>
      <c r="P8" s="37"/>
      <c r="Q8" s="91" t="str">
        <f t="shared" ref="Q8:Q57" si="0">IF(ISBLANK(N8),"",(N8-(O8+P8)))</f>
        <v/>
      </c>
      <c r="R8" s="219"/>
      <c r="S8" s="222" t="s">
        <v>34</v>
      </c>
      <c r="T8" s="223"/>
      <c r="U8" s="223"/>
      <c r="V8" s="223"/>
      <c r="W8" s="223"/>
      <c r="X8" s="224"/>
      <c r="Y8" s="222" t="s">
        <v>34</v>
      </c>
      <c r="Z8" s="223"/>
      <c r="AA8" s="223"/>
      <c r="AB8" s="223"/>
      <c r="AC8" s="223"/>
      <c r="AD8" s="224"/>
      <c r="AF8" s="232"/>
      <c r="AG8" s="233"/>
      <c r="AH8" s="233"/>
      <c r="AI8" s="233"/>
      <c r="AJ8" s="234"/>
      <c r="AK8" s="120"/>
      <c r="AL8" s="120"/>
      <c r="AM8" s="120"/>
      <c r="AN8" s="120"/>
    </row>
    <row r="9" spans="1:40" ht="14.5" customHeight="1">
      <c r="A9" s="212"/>
      <c r="B9" s="213"/>
      <c r="C9" s="213"/>
      <c r="D9" s="213"/>
      <c r="E9" s="213"/>
      <c r="F9" s="214"/>
      <c r="G9" s="212"/>
      <c r="H9" s="213"/>
      <c r="I9" s="213"/>
      <c r="J9" s="213"/>
      <c r="K9" s="213"/>
      <c r="L9" s="214"/>
      <c r="M9" s="31">
        <v>24</v>
      </c>
      <c r="N9" s="51"/>
      <c r="O9" s="51">
        <f>O56</f>
        <v>6977</v>
      </c>
      <c r="P9" s="32"/>
      <c r="Q9" s="87" t="str">
        <f t="shared" si="0"/>
        <v/>
      </c>
      <c r="R9" s="220"/>
      <c r="S9" s="212"/>
      <c r="T9" s="213"/>
      <c r="U9" s="213"/>
      <c r="V9" s="213"/>
      <c r="W9" s="213"/>
      <c r="X9" s="214"/>
      <c r="Y9" s="212"/>
      <c r="Z9" s="213"/>
      <c r="AA9" s="213"/>
      <c r="AB9" s="213"/>
      <c r="AC9" s="213"/>
      <c r="AD9" s="214"/>
      <c r="AF9" s="232" t="s">
        <v>91</v>
      </c>
      <c r="AG9" s="233"/>
      <c r="AH9" s="233"/>
      <c r="AI9" s="233"/>
      <c r="AJ9" s="234"/>
      <c r="AK9" s="120"/>
      <c r="AL9" s="120"/>
      <c r="AM9" s="120"/>
      <c r="AN9" s="120"/>
    </row>
    <row r="10" spans="1:40" ht="14.5" customHeight="1">
      <c r="A10" s="212"/>
      <c r="B10" s="213"/>
      <c r="C10" s="213"/>
      <c r="D10" s="213"/>
      <c r="E10" s="213"/>
      <c r="F10" s="214"/>
      <c r="G10" s="212"/>
      <c r="H10" s="213"/>
      <c r="I10" s="213"/>
      <c r="J10" s="213"/>
      <c r="K10" s="213"/>
      <c r="L10" s="214"/>
      <c r="M10" s="18">
        <v>23</v>
      </c>
      <c r="N10" s="13"/>
      <c r="O10" s="13">
        <f>O55</f>
        <v>7030</v>
      </c>
      <c r="P10" s="5"/>
      <c r="Q10" s="87" t="str">
        <f t="shared" si="0"/>
        <v/>
      </c>
      <c r="R10" s="220"/>
      <c r="S10" s="212"/>
      <c r="T10" s="213"/>
      <c r="U10" s="213"/>
      <c r="V10" s="213"/>
      <c r="W10" s="213"/>
      <c r="X10" s="214"/>
      <c r="Y10" s="212"/>
      <c r="Z10" s="213"/>
      <c r="AA10" s="213"/>
      <c r="AB10" s="213"/>
      <c r="AC10" s="213"/>
      <c r="AD10" s="214"/>
      <c r="AF10" s="232"/>
      <c r="AG10" s="233"/>
      <c r="AH10" s="233"/>
      <c r="AI10" s="233"/>
      <c r="AJ10" s="234"/>
      <c r="AK10" s="120"/>
      <c r="AL10" s="120"/>
      <c r="AM10" s="120"/>
      <c r="AN10" s="120"/>
    </row>
    <row r="11" spans="1:40" ht="14.5" customHeight="1">
      <c r="A11" s="212"/>
      <c r="B11" s="213"/>
      <c r="C11" s="213"/>
      <c r="D11" s="213"/>
      <c r="E11" s="213"/>
      <c r="F11" s="214"/>
      <c r="G11" s="212"/>
      <c r="H11" s="213"/>
      <c r="I11" s="213"/>
      <c r="J11" s="213"/>
      <c r="K11" s="213"/>
      <c r="L11" s="214"/>
      <c r="M11" s="14">
        <v>22</v>
      </c>
      <c r="N11" s="4"/>
      <c r="O11" s="4">
        <f>O54</f>
        <v>7193</v>
      </c>
      <c r="P11" s="5"/>
      <c r="Q11" s="87" t="str">
        <f t="shared" si="0"/>
        <v/>
      </c>
      <c r="R11" s="220"/>
      <c r="S11" s="212"/>
      <c r="T11" s="213"/>
      <c r="U11" s="213"/>
      <c r="V11" s="213"/>
      <c r="W11" s="213"/>
      <c r="X11" s="214"/>
      <c r="Y11" s="212"/>
      <c r="Z11" s="213"/>
      <c r="AA11" s="213"/>
      <c r="AB11" s="213"/>
      <c r="AC11" s="213"/>
      <c r="AD11" s="214"/>
      <c r="AF11" s="232" t="s">
        <v>92</v>
      </c>
      <c r="AG11" s="233"/>
      <c r="AH11" s="233"/>
      <c r="AI11" s="233"/>
      <c r="AJ11" s="234"/>
      <c r="AK11" s="120"/>
      <c r="AL11" s="120"/>
      <c r="AM11" s="120"/>
      <c r="AN11" s="120"/>
    </row>
    <row r="12" spans="1:40" ht="14.5" customHeight="1">
      <c r="A12" s="212"/>
      <c r="B12" s="213"/>
      <c r="C12" s="213"/>
      <c r="D12" s="213"/>
      <c r="E12" s="213"/>
      <c r="F12" s="214"/>
      <c r="G12" s="212"/>
      <c r="H12" s="213"/>
      <c r="I12" s="213"/>
      <c r="J12" s="213"/>
      <c r="K12" s="213"/>
      <c r="L12" s="214"/>
      <c r="M12" s="14">
        <v>21</v>
      </c>
      <c r="N12" s="4"/>
      <c r="O12" s="4">
        <f>O53</f>
        <v>7197</v>
      </c>
      <c r="P12" s="5"/>
      <c r="Q12" s="87" t="str">
        <f t="shared" si="0"/>
        <v/>
      </c>
      <c r="R12" s="220"/>
      <c r="S12" s="212"/>
      <c r="T12" s="213"/>
      <c r="U12" s="213"/>
      <c r="V12" s="213"/>
      <c r="W12" s="213"/>
      <c r="X12" s="214"/>
      <c r="Y12" s="212"/>
      <c r="Z12" s="213"/>
      <c r="AA12" s="213"/>
      <c r="AB12" s="213"/>
      <c r="AC12" s="213"/>
      <c r="AD12" s="214"/>
      <c r="AF12" s="232"/>
      <c r="AG12" s="233"/>
      <c r="AH12" s="233"/>
      <c r="AI12" s="233"/>
      <c r="AJ12" s="234"/>
      <c r="AK12" s="120"/>
      <c r="AL12" s="120"/>
      <c r="AM12" s="120"/>
      <c r="AN12" s="120"/>
    </row>
    <row r="13" spans="1:40" ht="14.5" customHeight="1" thickBot="1">
      <c r="A13" s="212"/>
      <c r="B13" s="213"/>
      <c r="C13" s="213"/>
      <c r="D13" s="213"/>
      <c r="E13" s="213"/>
      <c r="F13" s="214"/>
      <c r="G13" s="212"/>
      <c r="H13" s="213"/>
      <c r="I13" s="213"/>
      <c r="J13" s="213"/>
      <c r="K13" s="213"/>
      <c r="L13" s="214"/>
      <c r="M13" s="14">
        <v>20</v>
      </c>
      <c r="N13" s="4"/>
      <c r="O13" s="4">
        <f>O52</f>
        <v>7253</v>
      </c>
      <c r="P13" s="5"/>
      <c r="Q13" s="87" t="str">
        <f t="shared" si="0"/>
        <v/>
      </c>
      <c r="R13" s="220"/>
      <c r="S13" s="212"/>
      <c r="T13" s="213"/>
      <c r="U13" s="213"/>
      <c r="V13" s="213"/>
      <c r="W13" s="213"/>
      <c r="X13" s="214"/>
      <c r="Y13" s="212"/>
      <c r="Z13" s="213"/>
      <c r="AA13" s="213"/>
      <c r="AB13" s="213"/>
      <c r="AC13" s="213"/>
      <c r="AD13" s="214"/>
      <c r="AF13" s="251"/>
      <c r="AG13" s="252"/>
      <c r="AH13" s="252"/>
      <c r="AI13" s="252"/>
      <c r="AJ13" s="253"/>
      <c r="AK13" s="120"/>
      <c r="AL13" s="120"/>
      <c r="AM13" s="120"/>
      <c r="AN13" s="120"/>
    </row>
    <row r="14" spans="1:40" ht="14.5" customHeight="1">
      <c r="A14" s="212"/>
      <c r="B14" s="213"/>
      <c r="C14" s="213"/>
      <c r="D14" s="213"/>
      <c r="E14" s="213"/>
      <c r="F14" s="214"/>
      <c r="G14" s="212"/>
      <c r="H14" s="213"/>
      <c r="I14" s="213"/>
      <c r="J14" s="213"/>
      <c r="K14" s="213"/>
      <c r="L14" s="214"/>
      <c r="M14" s="14">
        <v>19</v>
      </c>
      <c r="N14" s="4"/>
      <c r="O14" s="4">
        <f>O51</f>
        <v>7264</v>
      </c>
      <c r="P14" s="5"/>
      <c r="Q14" s="87" t="str">
        <f t="shared" si="0"/>
        <v/>
      </c>
      <c r="R14" s="220"/>
      <c r="S14" s="212"/>
      <c r="T14" s="213"/>
      <c r="U14" s="213"/>
      <c r="V14" s="213"/>
      <c r="W14" s="213"/>
      <c r="X14" s="214"/>
      <c r="Y14" s="212"/>
      <c r="Z14" s="213"/>
      <c r="AA14" s="213"/>
      <c r="AB14" s="213"/>
      <c r="AC14" s="213"/>
      <c r="AD14" s="214"/>
      <c r="AF14" s="254" t="s">
        <v>64</v>
      </c>
      <c r="AG14" s="255"/>
      <c r="AH14" s="254" t="s">
        <v>66</v>
      </c>
      <c r="AI14" s="255"/>
      <c r="AJ14" s="131" t="s">
        <v>87</v>
      </c>
      <c r="AK14" s="120"/>
      <c r="AL14" s="120"/>
      <c r="AM14" s="120"/>
      <c r="AN14" s="120"/>
    </row>
    <row r="15" spans="1:40" ht="15" customHeight="1" thickBot="1">
      <c r="A15" s="215"/>
      <c r="B15" s="158"/>
      <c r="C15" s="158"/>
      <c r="D15" s="158"/>
      <c r="E15" s="158"/>
      <c r="F15" s="159"/>
      <c r="G15" s="212"/>
      <c r="H15" s="213"/>
      <c r="I15" s="213"/>
      <c r="J15" s="213"/>
      <c r="K15" s="213"/>
      <c r="L15" s="214"/>
      <c r="M15" s="14">
        <v>18</v>
      </c>
      <c r="N15" s="4"/>
      <c r="O15" s="4">
        <f>O50</f>
        <v>7353</v>
      </c>
      <c r="P15" s="5"/>
      <c r="Q15" s="87" t="str">
        <f t="shared" si="0"/>
        <v/>
      </c>
      <c r="R15" s="220"/>
      <c r="S15" s="212"/>
      <c r="T15" s="213"/>
      <c r="U15" s="213"/>
      <c r="V15" s="213"/>
      <c r="W15" s="213"/>
      <c r="X15" s="214"/>
      <c r="Y15" s="212"/>
      <c r="Z15" s="213"/>
      <c r="AA15" s="213"/>
      <c r="AB15" s="213"/>
      <c r="AC15" s="213"/>
      <c r="AD15" s="214"/>
      <c r="AF15" s="16" t="s">
        <v>86</v>
      </c>
      <c r="AG15" s="41" t="s">
        <v>41</v>
      </c>
      <c r="AH15" s="16" t="s">
        <v>86</v>
      </c>
      <c r="AI15" s="41" t="s">
        <v>41</v>
      </c>
      <c r="AJ15" s="132"/>
      <c r="AK15" s="120"/>
      <c r="AL15" s="120"/>
      <c r="AM15" s="120"/>
      <c r="AN15" s="120"/>
    </row>
    <row r="16" spans="1:40" ht="14.5" customHeight="1">
      <c r="A16" s="35">
        <v>17</v>
      </c>
      <c r="B16" s="99"/>
      <c r="C16" s="36">
        <f>C49</f>
        <v>6981</v>
      </c>
      <c r="D16" s="37"/>
      <c r="E16" s="91" t="str">
        <f t="shared" ref="E16:E49" si="1">IF(ISBLANK(B16),"",(B16-(C16+D16)))</f>
        <v/>
      </c>
      <c r="F16" s="206"/>
      <c r="G16" s="212"/>
      <c r="H16" s="213"/>
      <c r="I16" s="213"/>
      <c r="J16" s="213"/>
      <c r="K16" s="213"/>
      <c r="L16" s="214"/>
      <c r="M16" s="14">
        <v>17</v>
      </c>
      <c r="N16" s="4"/>
      <c r="O16" s="4">
        <f>O49</f>
        <v>7442</v>
      </c>
      <c r="P16" s="5"/>
      <c r="Q16" s="87" t="str">
        <f t="shared" si="0"/>
        <v/>
      </c>
      <c r="R16" s="220"/>
      <c r="S16" s="212"/>
      <c r="T16" s="213"/>
      <c r="U16" s="213"/>
      <c r="V16" s="213"/>
      <c r="W16" s="213"/>
      <c r="X16" s="214"/>
      <c r="Y16" s="212"/>
      <c r="Z16" s="213"/>
      <c r="AA16" s="213"/>
      <c r="AB16" s="213"/>
      <c r="AC16" s="213"/>
      <c r="AD16" s="214"/>
      <c r="AF16" s="133" t="s">
        <v>75</v>
      </c>
      <c r="AG16" s="135">
        <f>SUM(B16:B18)/3 - SUM(C16:C18)/3</f>
        <v>-7005.333333333333</v>
      </c>
      <c r="AH16" s="133" t="s">
        <v>75</v>
      </c>
      <c r="AI16" s="135">
        <f>SUM(N8:N10)/3 - SUM(O8:O10)/3</f>
        <v>-6996.333333333333</v>
      </c>
      <c r="AJ16" s="137">
        <f>AG16-AI16</f>
        <v>-9</v>
      </c>
      <c r="AK16" s="120"/>
      <c r="AL16" s="120"/>
      <c r="AM16" s="120"/>
      <c r="AN16" s="120"/>
    </row>
    <row r="17" spans="1:40" ht="14.5" customHeight="1">
      <c r="A17" s="18">
        <v>16</v>
      </c>
      <c r="B17" s="72"/>
      <c r="C17" s="13">
        <f>C48</f>
        <v>6981</v>
      </c>
      <c r="D17" s="5"/>
      <c r="E17" s="87" t="str">
        <f t="shared" si="1"/>
        <v/>
      </c>
      <c r="F17" s="207"/>
      <c r="G17" s="212"/>
      <c r="H17" s="213"/>
      <c r="I17" s="213"/>
      <c r="J17" s="213"/>
      <c r="K17" s="213"/>
      <c r="L17" s="214"/>
      <c r="M17" s="20">
        <v>16</v>
      </c>
      <c r="N17" s="7"/>
      <c r="O17" s="7">
        <f>O48</f>
        <v>7612</v>
      </c>
      <c r="P17" s="5"/>
      <c r="Q17" s="87" t="str">
        <f t="shared" si="0"/>
        <v/>
      </c>
      <c r="R17" s="220"/>
      <c r="S17" s="212"/>
      <c r="T17" s="213"/>
      <c r="U17" s="213"/>
      <c r="V17" s="213"/>
      <c r="W17" s="213"/>
      <c r="X17" s="214"/>
      <c r="Y17" s="212"/>
      <c r="Z17" s="213"/>
      <c r="AA17" s="213"/>
      <c r="AB17" s="213"/>
      <c r="AC17" s="213"/>
      <c r="AD17" s="214"/>
      <c r="AF17" s="134"/>
      <c r="AG17" s="136"/>
      <c r="AH17" s="134"/>
      <c r="AI17" s="136"/>
      <c r="AJ17" s="138"/>
      <c r="AK17" s="120"/>
      <c r="AL17" s="120"/>
      <c r="AM17" s="120"/>
      <c r="AN17" s="120"/>
    </row>
    <row r="18" spans="1:40" ht="14.5" customHeight="1">
      <c r="A18" s="18">
        <v>15</v>
      </c>
      <c r="B18" s="72"/>
      <c r="C18" s="13">
        <f>C47</f>
        <v>7054</v>
      </c>
      <c r="D18" s="30"/>
      <c r="E18" s="87" t="str">
        <f t="shared" si="1"/>
        <v/>
      </c>
      <c r="F18" s="207"/>
      <c r="G18" s="212"/>
      <c r="H18" s="213"/>
      <c r="I18" s="213"/>
      <c r="J18" s="213"/>
      <c r="K18" s="213"/>
      <c r="L18" s="214"/>
      <c r="M18" s="20">
        <v>15</v>
      </c>
      <c r="N18" s="7"/>
      <c r="O18" s="7">
        <f>O47</f>
        <v>7591</v>
      </c>
      <c r="P18" s="5"/>
      <c r="Q18" s="87" t="str">
        <f t="shared" si="0"/>
        <v/>
      </c>
      <c r="R18" s="220"/>
      <c r="S18" s="212"/>
      <c r="T18" s="213"/>
      <c r="U18" s="213"/>
      <c r="V18" s="213"/>
      <c r="W18" s="213"/>
      <c r="X18" s="214"/>
      <c r="Y18" s="212"/>
      <c r="Z18" s="213"/>
      <c r="AA18" s="213"/>
      <c r="AB18" s="213"/>
      <c r="AC18" s="213"/>
      <c r="AD18" s="214"/>
      <c r="AF18" s="134"/>
      <c r="AG18" s="136"/>
      <c r="AH18" s="134"/>
      <c r="AI18" s="136"/>
      <c r="AJ18" s="138"/>
      <c r="AK18" s="120"/>
      <c r="AL18" s="120"/>
      <c r="AM18" s="120"/>
      <c r="AN18" s="120"/>
    </row>
    <row r="19" spans="1:40" ht="14.5" customHeight="1">
      <c r="A19" s="19">
        <v>14</v>
      </c>
      <c r="B19" s="73"/>
      <c r="C19" s="6">
        <f>C46</f>
        <v>7192</v>
      </c>
      <c r="D19" s="5"/>
      <c r="E19" s="87" t="str">
        <f t="shared" si="1"/>
        <v/>
      </c>
      <c r="F19" s="207"/>
      <c r="G19" s="212"/>
      <c r="H19" s="213"/>
      <c r="I19" s="213"/>
      <c r="J19" s="213"/>
      <c r="K19" s="213"/>
      <c r="L19" s="214"/>
      <c r="M19" s="20">
        <v>14</v>
      </c>
      <c r="N19" s="7"/>
      <c r="O19" s="7">
        <f>O46</f>
        <v>7584</v>
      </c>
      <c r="P19" s="5"/>
      <c r="Q19" s="87" t="str">
        <f t="shared" si="0"/>
        <v/>
      </c>
      <c r="R19" s="220"/>
      <c r="S19" s="212"/>
      <c r="T19" s="213"/>
      <c r="U19" s="213"/>
      <c r="V19" s="213"/>
      <c r="W19" s="213"/>
      <c r="X19" s="214"/>
      <c r="Y19" s="212"/>
      <c r="Z19" s="213"/>
      <c r="AA19" s="213"/>
      <c r="AB19" s="213"/>
      <c r="AC19" s="213"/>
      <c r="AD19" s="214"/>
      <c r="AF19" s="143" t="s">
        <v>85</v>
      </c>
      <c r="AG19" s="140">
        <f>SUM(B19:B24)/6 - SUM(C19:C24)/6</f>
        <v>-7289.333333333333</v>
      </c>
      <c r="AH19" s="143" t="s">
        <v>85</v>
      </c>
      <c r="AI19" s="140">
        <f>SUM(N11:N16)/6 - SUM(O11:P16)/6</f>
        <v>-7283.666666666667</v>
      </c>
      <c r="AJ19" s="138">
        <f>AG19-AI19</f>
        <v>-5.6666666666660603</v>
      </c>
      <c r="AK19" s="120"/>
      <c r="AL19" s="120"/>
      <c r="AM19" s="120"/>
      <c r="AN19" s="120"/>
    </row>
    <row r="20" spans="1:40" ht="15" customHeight="1" thickBot="1">
      <c r="A20" s="19">
        <v>13</v>
      </c>
      <c r="B20" s="73"/>
      <c r="C20" s="6">
        <f>C45</f>
        <v>7197</v>
      </c>
      <c r="D20" s="5"/>
      <c r="E20" s="87" t="str">
        <f t="shared" si="1"/>
        <v/>
      </c>
      <c r="F20" s="207"/>
      <c r="G20" s="212"/>
      <c r="H20" s="213"/>
      <c r="I20" s="213"/>
      <c r="J20" s="213"/>
      <c r="K20" s="213"/>
      <c r="L20" s="214"/>
      <c r="M20" s="20">
        <v>13</v>
      </c>
      <c r="N20" s="7"/>
      <c r="O20" s="7">
        <f>O45</f>
        <v>7604</v>
      </c>
      <c r="P20" s="5"/>
      <c r="Q20" s="87" t="str">
        <f t="shared" si="0"/>
        <v/>
      </c>
      <c r="R20" s="220"/>
      <c r="S20" s="212"/>
      <c r="T20" s="213"/>
      <c r="U20" s="213"/>
      <c r="V20" s="213"/>
      <c r="W20" s="213"/>
      <c r="X20" s="214"/>
      <c r="Y20" s="212"/>
      <c r="Z20" s="213"/>
      <c r="AA20" s="213"/>
      <c r="AB20" s="213"/>
      <c r="AC20" s="213"/>
      <c r="AD20" s="214"/>
      <c r="AF20" s="143"/>
      <c r="AG20" s="140"/>
      <c r="AH20" s="143"/>
      <c r="AI20" s="140"/>
      <c r="AJ20" s="138"/>
      <c r="AK20" s="120"/>
      <c r="AL20" s="120"/>
      <c r="AM20" s="120"/>
      <c r="AN20" s="120"/>
    </row>
    <row r="21" spans="1:40" ht="14.5" customHeight="1">
      <c r="A21" s="14">
        <v>12</v>
      </c>
      <c r="B21" s="74"/>
      <c r="C21" s="4">
        <f>C44</f>
        <v>7260</v>
      </c>
      <c r="D21" s="5"/>
      <c r="E21" s="87" t="str">
        <f t="shared" si="1"/>
        <v/>
      </c>
      <c r="F21" s="207"/>
      <c r="G21" s="212"/>
      <c r="H21" s="213"/>
      <c r="I21" s="213"/>
      <c r="J21" s="213"/>
      <c r="K21" s="213"/>
      <c r="L21" s="214"/>
      <c r="M21" s="20">
        <v>12</v>
      </c>
      <c r="N21" s="7"/>
      <c r="O21" s="7">
        <f>O44</f>
        <v>7662</v>
      </c>
      <c r="P21" s="5"/>
      <c r="Q21" s="87" t="str">
        <f t="shared" si="0"/>
        <v/>
      </c>
      <c r="R21" s="220"/>
      <c r="S21" s="212"/>
      <c r="T21" s="213"/>
      <c r="U21" s="213"/>
      <c r="V21" s="213"/>
      <c r="W21" s="213"/>
      <c r="X21" s="214"/>
      <c r="Y21" s="68">
        <v>12</v>
      </c>
      <c r="Z21" s="69"/>
      <c r="AA21" s="69">
        <f>AA44</f>
        <v>7587</v>
      </c>
      <c r="AB21" s="37"/>
      <c r="AC21" s="89" t="str">
        <f>IF(ISBLANK(Z21),"",(Z21-(AA21+AB21)))</f>
        <v/>
      </c>
      <c r="AD21" s="219"/>
      <c r="AF21" s="143"/>
      <c r="AG21" s="140"/>
      <c r="AH21" s="143"/>
      <c r="AI21" s="140"/>
      <c r="AJ21" s="138"/>
      <c r="AK21" s="120"/>
      <c r="AL21" s="120"/>
      <c r="AM21" s="120"/>
      <c r="AN21" s="120"/>
    </row>
    <row r="22" spans="1:40" ht="14.5" customHeight="1">
      <c r="A22" s="14">
        <v>11</v>
      </c>
      <c r="B22" s="74"/>
      <c r="C22" s="4">
        <f>C43</f>
        <v>7274</v>
      </c>
      <c r="D22" s="5"/>
      <c r="E22" s="87" t="str">
        <f t="shared" si="1"/>
        <v/>
      </c>
      <c r="F22" s="207"/>
      <c r="G22" s="212"/>
      <c r="H22" s="213"/>
      <c r="I22" s="213"/>
      <c r="J22" s="213"/>
      <c r="K22" s="213"/>
      <c r="L22" s="214"/>
      <c r="M22" s="20">
        <v>11</v>
      </c>
      <c r="N22" s="7"/>
      <c r="O22" s="7">
        <f>O43</f>
        <v>7670</v>
      </c>
      <c r="P22" s="5"/>
      <c r="Q22" s="87" t="str">
        <f t="shared" si="0"/>
        <v/>
      </c>
      <c r="R22" s="220"/>
      <c r="S22" s="212"/>
      <c r="T22" s="213"/>
      <c r="U22" s="213"/>
      <c r="V22" s="213"/>
      <c r="W22" s="213"/>
      <c r="X22" s="214"/>
      <c r="Y22" s="20">
        <v>11</v>
      </c>
      <c r="Z22" s="7"/>
      <c r="AA22" s="7">
        <f>AA43</f>
        <v>7454</v>
      </c>
      <c r="AB22" s="5"/>
      <c r="AC22" s="88" t="str">
        <f>IF(ISBLANK(Z22),"",(Z22-(AA22+AB22)))</f>
        <v/>
      </c>
      <c r="AD22" s="220"/>
      <c r="AF22" s="143"/>
      <c r="AG22" s="140"/>
      <c r="AH22" s="143"/>
      <c r="AI22" s="140"/>
      <c r="AJ22" s="138"/>
      <c r="AK22" s="120"/>
      <c r="AL22" s="120"/>
      <c r="AM22" s="120"/>
      <c r="AN22" s="120"/>
    </row>
    <row r="23" spans="1:40" ht="14.5" customHeight="1">
      <c r="A23" s="14">
        <v>10</v>
      </c>
      <c r="B23" s="74"/>
      <c r="C23" s="4">
        <f>C42</f>
        <v>7383</v>
      </c>
      <c r="D23" s="5"/>
      <c r="E23" s="87" t="str">
        <f t="shared" si="1"/>
        <v/>
      </c>
      <c r="F23" s="207"/>
      <c r="G23" s="212"/>
      <c r="H23" s="213"/>
      <c r="I23" s="213"/>
      <c r="J23" s="213"/>
      <c r="K23" s="213"/>
      <c r="L23" s="214"/>
      <c r="M23" s="20">
        <v>10</v>
      </c>
      <c r="N23" s="7"/>
      <c r="O23" s="7">
        <f>O42</f>
        <v>7772</v>
      </c>
      <c r="P23" s="5"/>
      <c r="Q23" s="87" t="str">
        <f t="shared" si="0"/>
        <v/>
      </c>
      <c r="R23" s="220"/>
      <c r="S23" s="212"/>
      <c r="T23" s="213"/>
      <c r="U23" s="213"/>
      <c r="V23" s="213"/>
      <c r="W23" s="213"/>
      <c r="X23" s="214"/>
      <c r="Y23" s="20">
        <v>10</v>
      </c>
      <c r="Z23" s="7"/>
      <c r="AA23" s="7">
        <f>AA42</f>
        <v>7465</v>
      </c>
      <c r="AB23" s="5"/>
      <c r="AC23" s="88" t="str">
        <f t="shared" ref="AC23:AC44" si="2">IF(ISBLANK(Z23),"",(Z23-(AA23+AB23)))</f>
        <v/>
      </c>
      <c r="AD23" s="220"/>
      <c r="AF23" s="143"/>
      <c r="AG23" s="140"/>
      <c r="AH23" s="143"/>
      <c r="AI23" s="140"/>
      <c r="AJ23" s="138"/>
      <c r="AK23" s="120"/>
      <c r="AL23" s="120"/>
      <c r="AM23" s="120"/>
      <c r="AN23" s="120"/>
    </row>
    <row r="24" spans="1:40" ht="15" customHeight="1" thickBot="1">
      <c r="A24" s="14">
        <v>9</v>
      </c>
      <c r="B24" s="74"/>
      <c r="C24" s="4">
        <f>C41</f>
        <v>7430</v>
      </c>
      <c r="D24" s="5"/>
      <c r="E24" s="87" t="str">
        <f t="shared" si="1"/>
        <v/>
      </c>
      <c r="F24" s="207"/>
      <c r="G24" s="215"/>
      <c r="H24" s="158"/>
      <c r="I24" s="158"/>
      <c r="J24" s="158"/>
      <c r="K24" s="158"/>
      <c r="L24" s="159"/>
      <c r="M24" s="20">
        <v>9</v>
      </c>
      <c r="N24" s="7"/>
      <c r="O24" s="7">
        <f>O41</f>
        <v>7826</v>
      </c>
      <c r="P24" s="5"/>
      <c r="Q24" s="87" t="str">
        <f t="shared" si="0"/>
        <v/>
      </c>
      <c r="R24" s="220"/>
      <c r="S24" s="215"/>
      <c r="T24" s="158"/>
      <c r="U24" s="158"/>
      <c r="V24" s="158"/>
      <c r="W24" s="158"/>
      <c r="X24" s="159"/>
      <c r="Y24" s="20">
        <v>9</v>
      </c>
      <c r="Z24" s="7"/>
      <c r="AA24" s="7">
        <f>AA41</f>
        <v>7561</v>
      </c>
      <c r="AB24" s="5"/>
      <c r="AC24" s="88" t="str">
        <f t="shared" si="2"/>
        <v/>
      </c>
      <c r="AD24" s="220"/>
      <c r="AF24" s="143"/>
      <c r="AG24" s="140"/>
      <c r="AH24" s="143"/>
      <c r="AI24" s="140"/>
      <c r="AJ24" s="138"/>
      <c r="AK24" s="120"/>
      <c r="AL24" s="120"/>
      <c r="AM24" s="120"/>
      <c r="AN24" s="120"/>
    </row>
    <row r="25" spans="1:40" ht="14.5" customHeight="1">
      <c r="A25" s="20">
        <v>8</v>
      </c>
      <c r="B25" s="75"/>
      <c r="C25" s="7">
        <f>C40</f>
        <v>7628</v>
      </c>
      <c r="D25" s="5"/>
      <c r="E25" s="87" t="str">
        <f t="shared" si="1"/>
        <v/>
      </c>
      <c r="F25" s="207"/>
      <c r="G25" s="68">
        <v>8</v>
      </c>
      <c r="H25" s="81"/>
      <c r="I25" s="69">
        <f>I40</f>
        <v>7613</v>
      </c>
      <c r="J25" s="37"/>
      <c r="K25" s="91" t="str">
        <f t="shared" ref="K25:K40" si="3">IF(ISBLANK(H25),"",(H25-(I25+J25)))</f>
        <v/>
      </c>
      <c r="L25" s="206"/>
      <c r="M25" s="21">
        <v>8</v>
      </c>
      <c r="N25" s="8"/>
      <c r="O25" s="8">
        <f>O40</f>
        <v>7897</v>
      </c>
      <c r="P25" s="5"/>
      <c r="Q25" s="87" t="str">
        <f t="shared" si="0"/>
        <v/>
      </c>
      <c r="R25" s="220"/>
      <c r="S25" s="52">
        <v>8</v>
      </c>
      <c r="T25" s="85"/>
      <c r="U25" s="53">
        <f>U40</f>
        <v>7940</v>
      </c>
      <c r="V25" s="37"/>
      <c r="W25" s="91" t="str">
        <f t="shared" ref="W25:W29" si="4">IF(ISBLANK(T25),"",(T25-(U25+V25)))</f>
        <v/>
      </c>
      <c r="X25" s="219"/>
      <c r="Y25" s="14">
        <v>8</v>
      </c>
      <c r="Z25" s="4"/>
      <c r="AA25" s="4">
        <f>AA40</f>
        <v>7655</v>
      </c>
      <c r="AB25" s="5"/>
      <c r="AC25" s="88" t="str">
        <f t="shared" si="2"/>
        <v/>
      </c>
      <c r="AD25" s="220"/>
      <c r="AF25" s="141" t="s">
        <v>84</v>
      </c>
      <c r="AG25" s="142">
        <f>SUM(B25:B28,H25:H28)/8 - SUM(C25:C28,I25:I28)/8</f>
        <v>-7690.75</v>
      </c>
      <c r="AH25" s="141" t="s">
        <v>84</v>
      </c>
      <c r="AI25" s="142">
        <f>SUM(N17:N24)/8 - SUM(O17:P24)/8</f>
        <v>-7665.125</v>
      </c>
      <c r="AJ25" s="138">
        <f>AG25-AI25</f>
        <v>-25.625</v>
      </c>
      <c r="AK25" s="120"/>
      <c r="AL25" s="120"/>
      <c r="AM25" s="120"/>
      <c r="AN25" s="120"/>
    </row>
    <row r="26" spans="1:40" ht="14.5" customHeight="1">
      <c r="A26" s="20">
        <v>7</v>
      </c>
      <c r="B26" s="75"/>
      <c r="C26" s="7">
        <f>C39</f>
        <v>7631</v>
      </c>
      <c r="D26" s="5"/>
      <c r="E26" s="87" t="str">
        <f t="shared" si="1"/>
        <v/>
      </c>
      <c r="F26" s="207"/>
      <c r="G26" s="20">
        <v>7</v>
      </c>
      <c r="H26" s="75"/>
      <c r="I26" s="7">
        <f>I39</f>
        <v>7610</v>
      </c>
      <c r="J26" s="5"/>
      <c r="K26" s="87" t="str">
        <f t="shared" si="3"/>
        <v/>
      </c>
      <c r="L26" s="207"/>
      <c r="M26" s="21">
        <v>7</v>
      </c>
      <c r="N26" s="8"/>
      <c r="O26" s="8">
        <f>O39</f>
        <v>7867</v>
      </c>
      <c r="P26" s="5"/>
      <c r="Q26" s="87" t="str">
        <f t="shared" si="0"/>
        <v/>
      </c>
      <c r="R26" s="220"/>
      <c r="S26" s="21">
        <v>7</v>
      </c>
      <c r="T26" s="76"/>
      <c r="U26" s="8">
        <f>U39</f>
        <v>7915</v>
      </c>
      <c r="V26" s="5"/>
      <c r="W26" s="87" t="str">
        <f t="shared" si="4"/>
        <v/>
      </c>
      <c r="X26" s="220"/>
      <c r="Y26" s="14">
        <v>7</v>
      </c>
      <c r="Z26" s="4"/>
      <c r="AA26" s="4">
        <f>AA39</f>
        <v>7602</v>
      </c>
      <c r="AB26" s="5"/>
      <c r="AC26" s="88" t="str">
        <f t="shared" si="2"/>
        <v/>
      </c>
      <c r="AD26" s="220"/>
      <c r="AF26" s="141"/>
      <c r="AG26" s="142"/>
      <c r="AH26" s="141"/>
      <c r="AI26" s="142"/>
      <c r="AJ26" s="138"/>
      <c r="AK26" s="120"/>
      <c r="AL26" s="120"/>
      <c r="AM26" s="120"/>
      <c r="AN26" s="120"/>
    </row>
    <row r="27" spans="1:40" ht="14.5" customHeight="1">
      <c r="A27" s="20">
        <v>6</v>
      </c>
      <c r="B27" s="75"/>
      <c r="C27" s="7">
        <f>C38</f>
        <v>7701</v>
      </c>
      <c r="D27" s="5"/>
      <c r="E27" s="87" t="str">
        <f t="shared" si="1"/>
        <v/>
      </c>
      <c r="F27" s="207"/>
      <c r="G27" s="20">
        <v>6</v>
      </c>
      <c r="H27" s="75"/>
      <c r="I27" s="7">
        <f>I38</f>
        <v>7682</v>
      </c>
      <c r="J27" s="5"/>
      <c r="K27" s="87" t="str">
        <f t="shared" si="3"/>
        <v/>
      </c>
      <c r="L27" s="207"/>
      <c r="M27" s="21">
        <v>6</v>
      </c>
      <c r="N27" s="8"/>
      <c r="O27" s="8">
        <f>O38</f>
        <v>7839</v>
      </c>
      <c r="P27" s="5"/>
      <c r="Q27" s="87" t="str">
        <f t="shared" si="0"/>
        <v/>
      </c>
      <c r="R27" s="220"/>
      <c r="S27" s="21">
        <v>6</v>
      </c>
      <c r="T27" s="76"/>
      <c r="U27" s="8">
        <f>U38</f>
        <v>7887</v>
      </c>
      <c r="V27" s="5"/>
      <c r="W27" s="87" t="str">
        <f t="shared" si="4"/>
        <v/>
      </c>
      <c r="X27" s="220"/>
      <c r="Y27" s="14">
        <v>6</v>
      </c>
      <c r="Z27" s="4"/>
      <c r="AA27" s="4">
        <f>AA38</f>
        <v>7664</v>
      </c>
      <c r="AB27" s="5"/>
      <c r="AC27" s="88" t="str">
        <f t="shared" si="2"/>
        <v/>
      </c>
      <c r="AD27" s="220"/>
      <c r="AF27" s="141"/>
      <c r="AG27" s="142"/>
      <c r="AH27" s="141"/>
      <c r="AI27" s="142"/>
      <c r="AJ27" s="138"/>
      <c r="AK27" s="120"/>
      <c r="AL27" s="120"/>
      <c r="AM27" s="120"/>
      <c r="AN27" s="120"/>
    </row>
    <row r="28" spans="1:40" ht="15" customHeight="1">
      <c r="A28" s="20">
        <v>5</v>
      </c>
      <c r="B28" s="75"/>
      <c r="C28" s="7">
        <f>C37</f>
        <v>7842</v>
      </c>
      <c r="D28" s="5"/>
      <c r="E28" s="87" t="str">
        <f t="shared" si="1"/>
        <v/>
      </c>
      <c r="F28" s="207"/>
      <c r="G28" s="20">
        <v>5</v>
      </c>
      <c r="H28" s="75"/>
      <c r="I28" s="7">
        <f>I37</f>
        <v>7819</v>
      </c>
      <c r="J28" s="5"/>
      <c r="K28" s="87" t="str">
        <f t="shared" si="3"/>
        <v/>
      </c>
      <c r="L28" s="207"/>
      <c r="M28" s="21">
        <v>5</v>
      </c>
      <c r="N28" s="8"/>
      <c r="O28" s="8">
        <f>O37</f>
        <v>7853</v>
      </c>
      <c r="P28" s="5"/>
      <c r="Q28" s="87" t="str">
        <f t="shared" si="0"/>
        <v/>
      </c>
      <c r="R28" s="220"/>
      <c r="S28" s="21">
        <v>5</v>
      </c>
      <c r="T28" s="76"/>
      <c r="U28" s="8">
        <f>U37</f>
        <v>7900</v>
      </c>
      <c r="V28" s="5"/>
      <c r="W28" s="87" t="str">
        <f t="shared" si="4"/>
        <v/>
      </c>
      <c r="X28" s="220"/>
      <c r="Y28" s="14">
        <v>5</v>
      </c>
      <c r="Z28" s="4"/>
      <c r="AA28" s="4">
        <f>AA37</f>
        <v>7888</v>
      </c>
      <c r="AB28" s="5"/>
      <c r="AC28" s="88" t="str">
        <f t="shared" si="2"/>
        <v/>
      </c>
      <c r="AD28" s="220"/>
      <c r="AF28" s="141"/>
      <c r="AG28" s="142"/>
      <c r="AH28" s="141"/>
      <c r="AI28" s="142"/>
      <c r="AJ28" s="138"/>
      <c r="AK28" s="120"/>
      <c r="AL28" s="120"/>
      <c r="AM28" s="120"/>
      <c r="AN28" s="120"/>
    </row>
    <row r="29" spans="1:40" ht="14.5" customHeight="1">
      <c r="A29" s="21">
        <v>4</v>
      </c>
      <c r="B29" s="76"/>
      <c r="C29" s="8">
        <f>C36</f>
        <v>7933</v>
      </c>
      <c r="D29" s="5"/>
      <c r="E29" s="87" t="str">
        <f t="shared" si="1"/>
        <v/>
      </c>
      <c r="F29" s="207"/>
      <c r="G29" s="21">
        <v>4</v>
      </c>
      <c r="H29" s="76"/>
      <c r="I29" s="8">
        <f>I36</f>
        <v>7910</v>
      </c>
      <c r="J29" s="5"/>
      <c r="K29" s="87" t="str">
        <f t="shared" si="3"/>
        <v/>
      </c>
      <c r="L29" s="207"/>
      <c r="M29" s="21">
        <v>4</v>
      </c>
      <c r="N29" s="8"/>
      <c r="O29" s="8">
        <f>O36</f>
        <v>7885</v>
      </c>
      <c r="P29" s="5"/>
      <c r="Q29" s="87" t="str">
        <f t="shared" si="0"/>
        <v/>
      </c>
      <c r="R29" s="220"/>
      <c r="S29" s="21">
        <v>4</v>
      </c>
      <c r="T29" s="76"/>
      <c r="U29" s="8">
        <f>U36</f>
        <v>7934</v>
      </c>
      <c r="V29" s="5"/>
      <c r="W29" s="87" t="str">
        <f t="shared" si="4"/>
        <v/>
      </c>
      <c r="X29" s="220"/>
      <c r="Y29" s="21">
        <v>4</v>
      </c>
      <c r="Z29" s="8"/>
      <c r="AA29" s="8">
        <f>AA36</f>
        <v>8029</v>
      </c>
      <c r="AB29" s="5"/>
      <c r="AC29" s="88" t="str">
        <f t="shared" si="2"/>
        <v/>
      </c>
      <c r="AD29" s="220"/>
      <c r="AF29" s="147" t="s">
        <v>83</v>
      </c>
      <c r="AG29" s="144">
        <f>SUM(B29:B32,H29:H32)/8 - SUM(C29:C32,I29:I32)/8</f>
        <v>-7941.875</v>
      </c>
      <c r="AH29" s="147" t="s">
        <v>83</v>
      </c>
      <c r="AI29" s="144">
        <f>SUM(N25:N32,T29:T32)/12 - SUM(O25:P32,U29:V32)/12</f>
        <v>-7938</v>
      </c>
      <c r="AJ29" s="138">
        <f>AG29-AI29</f>
        <v>-3.875</v>
      </c>
      <c r="AK29" s="120"/>
      <c r="AL29" s="120"/>
      <c r="AM29" s="120"/>
      <c r="AN29" s="120"/>
    </row>
    <row r="30" spans="1:40" ht="14.5" customHeight="1">
      <c r="A30" s="21">
        <v>3</v>
      </c>
      <c r="B30" s="76"/>
      <c r="C30" s="8">
        <f>C35</f>
        <v>7894</v>
      </c>
      <c r="D30" s="5"/>
      <c r="E30" s="87" t="str">
        <f t="shared" si="1"/>
        <v/>
      </c>
      <c r="F30" s="207"/>
      <c r="G30" s="21">
        <v>3</v>
      </c>
      <c r="H30" s="76"/>
      <c r="I30" s="8">
        <f>I35</f>
        <v>7872</v>
      </c>
      <c r="J30" s="5"/>
      <c r="K30" s="87" t="str">
        <f t="shared" si="3"/>
        <v/>
      </c>
      <c r="L30" s="207"/>
      <c r="M30" s="21">
        <v>3</v>
      </c>
      <c r="N30" s="8"/>
      <c r="O30" s="8">
        <f>O35</f>
        <v>7894</v>
      </c>
      <c r="P30" s="5"/>
      <c r="Q30" s="87" t="str">
        <f t="shared" si="0"/>
        <v/>
      </c>
      <c r="R30" s="220"/>
      <c r="S30" s="21">
        <v>3</v>
      </c>
      <c r="T30" s="76"/>
      <c r="U30" s="8">
        <f>U35</f>
        <v>7943</v>
      </c>
      <c r="V30" s="5"/>
      <c r="W30" s="87" t="str">
        <f t="shared" ref="W30:W35" si="5">IF(ISBLANK(T30),"",(T30-(U30+V30)))</f>
        <v/>
      </c>
      <c r="X30" s="220"/>
      <c r="Y30" s="21">
        <v>3</v>
      </c>
      <c r="Z30" s="8"/>
      <c r="AA30" s="8">
        <f>AA35</f>
        <v>8052</v>
      </c>
      <c r="AB30" s="5"/>
      <c r="AC30" s="88" t="str">
        <f t="shared" si="2"/>
        <v/>
      </c>
      <c r="AD30" s="220"/>
      <c r="AF30" s="147"/>
      <c r="AG30" s="144"/>
      <c r="AH30" s="147"/>
      <c r="AI30" s="144"/>
      <c r="AJ30" s="138"/>
      <c r="AK30" s="120"/>
      <c r="AL30" s="120"/>
      <c r="AM30" s="120"/>
      <c r="AN30" s="120"/>
    </row>
    <row r="31" spans="1:40" ht="14.5" customHeight="1">
      <c r="A31" s="21">
        <v>2</v>
      </c>
      <c r="B31" s="76"/>
      <c r="C31" s="8">
        <f>C34</f>
        <v>7934</v>
      </c>
      <c r="D31" s="5"/>
      <c r="E31" s="87" t="str">
        <f t="shared" si="1"/>
        <v/>
      </c>
      <c r="F31" s="207"/>
      <c r="G31" s="21">
        <v>2</v>
      </c>
      <c r="H31" s="76"/>
      <c r="I31" s="8">
        <f>I34</f>
        <v>7912</v>
      </c>
      <c r="J31" s="5"/>
      <c r="K31" s="87" t="str">
        <f t="shared" si="3"/>
        <v/>
      </c>
      <c r="L31" s="207"/>
      <c r="M31" s="21">
        <v>2</v>
      </c>
      <c r="N31" s="8"/>
      <c r="O31" s="8">
        <f>O34</f>
        <v>7986</v>
      </c>
      <c r="P31" s="5"/>
      <c r="Q31" s="87" t="str">
        <f t="shared" si="0"/>
        <v/>
      </c>
      <c r="R31" s="220"/>
      <c r="S31" s="21">
        <v>2</v>
      </c>
      <c r="T31" s="76"/>
      <c r="U31" s="8">
        <f>U34</f>
        <v>8029</v>
      </c>
      <c r="V31" s="5"/>
      <c r="W31" s="87" t="str">
        <f t="shared" si="5"/>
        <v/>
      </c>
      <c r="X31" s="220"/>
      <c r="Y31" s="21">
        <v>2</v>
      </c>
      <c r="Z31" s="8"/>
      <c r="AA31" s="8">
        <f>AA34</f>
        <v>8222</v>
      </c>
      <c r="AB31" s="5"/>
      <c r="AC31" s="88" t="str">
        <f t="shared" si="2"/>
        <v/>
      </c>
      <c r="AD31" s="220"/>
      <c r="AF31" s="147"/>
      <c r="AG31" s="144"/>
      <c r="AH31" s="147"/>
      <c r="AI31" s="144"/>
      <c r="AJ31" s="138"/>
      <c r="AK31" s="120"/>
      <c r="AL31" s="120"/>
      <c r="AM31" s="120"/>
      <c r="AN31" s="120"/>
    </row>
    <row r="32" spans="1:40" ht="15" customHeight="1" thickBot="1">
      <c r="A32" s="100">
        <v>1</v>
      </c>
      <c r="B32" s="101"/>
      <c r="C32" s="102">
        <f>C33</f>
        <v>8052</v>
      </c>
      <c r="D32" s="40"/>
      <c r="E32" s="92" t="str">
        <f t="shared" si="1"/>
        <v/>
      </c>
      <c r="F32" s="208"/>
      <c r="G32" s="100">
        <v>1</v>
      </c>
      <c r="H32" s="101"/>
      <c r="I32" s="102">
        <f>I33</f>
        <v>8028</v>
      </c>
      <c r="J32" s="40"/>
      <c r="K32" s="92" t="str">
        <f t="shared" si="3"/>
        <v/>
      </c>
      <c r="L32" s="208"/>
      <c r="M32" s="100">
        <v>1</v>
      </c>
      <c r="N32" s="102"/>
      <c r="O32" s="102">
        <f>O33</f>
        <v>8043</v>
      </c>
      <c r="P32" s="40"/>
      <c r="Q32" s="92" t="str">
        <f t="shared" si="0"/>
        <v/>
      </c>
      <c r="R32" s="221"/>
      <c r="S32" s="100">
        <v>1</v>
      </c>
      <c r="T32" s="101"/>
      <c r="U32" s="102">
        <f>U33</f>
        <v>8086</v>
      </c>
      <c r="V32" s="40"/>
      <c r="W32" s="92" t="str">
        <f t="shared" si="5"/>
        <v/>
      </c>
      <c r="X32" s="221"/>
      <c r="Y32" s="100">
        <v>1</v>
      </c>
      <c r="Z32" s="102"/>
      <c r="AA32" s="102">
        <f>AA33</f>
        <v>8523</v>
      </c>
      <c r="AB32" s="40"/>
      <c r="AC32" s="90" t="str">
        <f t="shared" si="2"/>
        <v/>
      </c>
      <c r="AD32" s="221"/>
      <c r="AF32" s="150"/>
      <c r="AG32" s="145"/>
      <c r="AH32" s="150"/>
      <c r="AI32" s="145"/>
      <c r="AJ32" s="139"/>
      <c r="AK32" s="120"/>
      <c r="AL32" s="120"/>
      <c r="AM32" s="120"/>
      <c r="AN32" s="120"/>
    </row>
    <row r="33" spans="1:43" ht="14.5" customHeight="1">
      <c r="A33" s="95">
        <v>1</v>
      </c>
      <c r="B33" s="96"/>
      <c r="C33" s="97">
        <f t="shared" ref="C33:C49" si="6">G72</f>
        <v>8052</v>
      </c>
      <c r="D33" s="32"/>
      <c r="E33" s="98" t="str">
        <f t="shared" si="1"/>
        <v/>
      </c>
      <c r="F33" s="103" t="str">
        <f>IF(OR(ISBLANK(B32),ISBLANK(B33)),"",(B33-(C33+D33)-(B32-(C32+D32))))</f>
        <v/>
      </c>
      <c r="G33" s="95">
        <v>1</v>
      </c>
      <c r="H33" s="96"/>
      <c r="I33" s="97">
        <f t="shared" ref="I33:I40" si="7">O72</f>
        <v>8028</v>
      </c>
      <c r="J33" s="32"/>
      <c r="K33" s="98" t="str">
        <f t="shared" si="3"/>
        <v/>
      </c>
      <c r="L33" s="103" t="str">
        <f>IF(OR(ISBLANK(H32),ISBLANK(H33)),"",(H33-(I33+J33)-(H32-(I32+J32))))</f>
        <v/>
      </c>
      <c r="M33" s="95">
        <v>1</v>
      </c>
      <c r="N33" s="97"/>
      <c r="O33" s="97">
        <f t="shared" ref="O33:O57" si="8">X72</f>
        <v>8043</v>
      </c>
      <c r="P33" s="32"/>
      <c r="Q33" s="98" t="str">
        <f t="shared" si="0"/>
        <v/>
      </c>
      <c r="R33" s="103" t="str">
        <f>IF(OR(ISBLANK(N32),ISBLANK(N33)),"",(N33-(O33+P33)-(N32-(O32+P32))))</f>
        <v/>
      </c>
      <c r="S33" s="95">
        <v>1</v>
      </c>
      <c r="T33" s="96"/>
      <c r="U33" s="97">
        <f>O83</f>
        <v>8086</v>
      </c>
      <c r="V33" s="32"/>
      <c r="W33" s="98" t="str">
        <f t="shared" si="5"/>
        <v/>
      </c>
      <c r="X33" s="103" t="str">
        <f>IF(OR(ISBLANK(T32),ISBLANK(T33)),"",(T33-(U33+V33)-(T32-(U32+V32))))</f>
        <v/>
      </c>
      <c r="Y33" s="95">
        <v>1</v>
      </c>
      <c r="Z33" s="97"/>
      <c r="AA33" s="97">
        <f t="shared" ref="AA33:AA44" si="9">AG72</f>
        <v>8523</v>
      </c>
      <c r="AB33" s="32"/>
      <c r="AC33" s="104" t="str">
        <f t="shared" si="2"/>
        <v/>
      </c>
      <c r="AD33" s="103" t="str">
        <f>IF(OR(ISBLANK(Z32),ISBLANK(Z33)),"",(Z33-(AA33+AB33)-(Z32-(AA32+AB32))))</f>
        <v/>
      </c>
      <c r="AF33" s="146" t="s">
        <v>83</v>
      </c>
      <c r="AG33" s="225">
        <f>SUM(B33:B36,H33:H36)/8 - SUM(C33:C36,I33:I36)/8</f>
        <v>-7941.875</v>
      </c>
      <c r="AH33" s="151" t="s">
        <v>83</v>
      </c>
      <c r="AI33" s="148">
        <f>SUM(N33:N40,T33:T36)/12 - SUM(O33:P40,U33:V36)/12</f>
        <v>-7938</v>
      </c>
      <c r="AJ33" s="250">
        <f>AG33-AI33</f>
        <v>-3.875</v>
      </c>
      <c r="AK33" s="120"/>
      <c r="AL33" s="120"/>
      <c r="AM33" s="120"/>
      <c r="AN33" s="120"/>
    </row>
    <row r="34" spans="1:43" ht="14.5" customHeight="1">
      <c r="A34" s="21">
        <v>2</v>
      </c>
      <c r="B34" s="76"/>
      <c r="C34" s="8">
        <f t="shared" si="6"/>
        <v>7934</v>
      </c>
      <c r="D34" s="5"/>
      <c r="E34" s="87" t="str">
        <f t="shared" si="1"/>
        <v/>
      </c>
      <c r="F34" s="78" t="str">
        <f>IF(OR(ISBLANK(B31),ISBLANK(B34)),"",(B34-(C34+D34)-(B31-(C31+D31))))</f>
        <v/>
      </c>
      <c r="G34" s="21">
        <v>2</v>
      </c>
      <c r="H34" s="76"/>
      <c r="I34" s="8">
        <f t="shared" si="7"/>
        <v>7912</v>
      </c>
      <c r="J34" s="5"/>
      <c r="K34" s="87" t="str">
        <f t="shared" si="3"/>
        <v/>
      </c>
      <c r="L34" s="78" t="str">
        <f>IF(OR(ISBLANK(H31),ISBLANK(H34)),"",(H34-(I34+J34)-(H31-(I31+J31))))</f>
        <v/>
      </c>
      <c r="M34" s="21">
        <v>2</v>
      </c>
      <c r="N34" s="8"/>
      <c r="O34" s="8">
        <f t="shared" si="8"/>
        <v>7986</v>
      </c>
      <c r="P34" s="5"/>
      <c r="Q34" s="87" t="str">
        <f t="shared" si="0"/>
        <v/>
      </c>
      <c r="R34" s="78" t="str">
        <f>IF(OR(ISBLANK(N31),ISBLANK(N34)),"",(N34-(O34+P34)-(N31-(O31+P31))))</f>
        <v/>
      </c>
      <c r="S34" s="21">
        <v>2</v>
      </c>
      <c r="T34" s="76"/>
      <c r="U34" s="8">
        <f>O84</f>
        <v>8029</v>
      </c>
      <c r="V34" s="5"/>
      <c r="W34" s="87" t="str">
        <f t="shared" si="5"/>
        <v/>
      </c>
      <c r="X34" s="78" t="str">
        <f>IF(OR(ISBLANK(T31),ISBLANK(T34)),"",(T34-(U34+V34)-(T31-(U31+V31))))</f>
        <v/>
      </c>
      <c r="Y34" s="21">
        <v>2</v>
      </c>
      <c r="Z34" s="8"/>
      <c r="AA34" s="8">
        <f t="shared" si="9"/>
        <v>8222</v>
      </c>
      <c r="AB34" s="5"/>
      <c r="AC34" s="88" t="str">
        <f t="shared" si="2"/>
        <v/>
      </c>
      <c r="AD34" s="78" t="str">
        <f>IF(OR(ISBLANK(Z31),ISBLANK(Z34)),"",(Z34-(AA34+AB34)-(Z31-(AA31+AB31))))</f>
        <v/>
      </c>
      <c r="AF34" s="147"/>
      <c r="AG34" s="144"/>
      <c r="AH34" s="147"/>
      <c r="AI34" s="144"/>
      <c r="AJ34" s="138"/>
      <c r="AK34" s="120"/>
      <c r="AL34" s="120"/>
      <c r="AM34" s="120"/>
      <c r="AN34" s="120"/>
    </row>
    <row r="35" spans="1:43" ht="14.5" customHeight="1">
      <c r="A35" s="21">
        <v>3</v>
      </c>
      <c r="B35" s="76"/>
      <c r="C35" s="8">
        <f t="shared" si="6"/>
        <v>7894</v>
      </c>
      <c r="D35" s="5"/>
      <c r="E35" s="87" t="str">
        <f t="shared" si="1"/>
        <v/>
      </c>
      <c r="F35" s="78" t="str">
        <f>IF(OR(ISBLANK(B30),ISBLANK(B35)),"",(B35-(C35+D35)-(B30-(C30+D30))))</f>
        <v/>
      </c>
      <c r="G35" s="21">
        <v>3</v>
      </c>
      <c r="H35" s="76"/>
      <c r="I35" s="8">
        <f t="shared" si="7"/>
        <v>7872</v>
      </c>
      <c r="J35" s="5"/>
      <c r="K35" s="87" t="str">
        <f t="shared" si="3"/>
        <v/>
      </c>
      <c r="L35" s="78" t="str">
        <f>IF(OR(ISBLANK(H30),ISBLANK(H35)),"",(H35-(I35+J35)-(H30-(I30+J30))))</f>
        <v/>
      </c>
      <c r="M35" s="21">
        <v>3</v>
      </c>
      <c r="N35" s="8"/>
      <c r="O35" s="8">
        <f t="shared" si="8"/>
        <v>7894</v>
      </c>
      <c r="P35" s="5"/>
      <c r="Q35" s="87" t="str">
        <f t="shared" si="0"/>
        <v/>
      </c>
      <c r="R35" s="78" t="str">
        <f>IF(OR(ISBLANK(N30),ISBLANK(N35)),"",(N35-(O35+P35)-(N30-(O30+P30))))</f>
        <v/>
      </c>
      <c r="S35" s="21">
        <v>3</v>
      </c>
      <c r="T35" s="76"/>
      <c r="U35" s="8">
        <f>O85</f>
        <v>7943</v>
      </c>
      <c r="V35" s="5"/>
      <c r="W35" s="87" t="str">
        <f t="shared" si="5"/>
        <v/>
      </c>
      <c r="X35" s="78" t="str">
        <f>IF(OR(ISBLANK(T30),ISBLANK(T35)),"",(T35-(U35+V35)-(T30-(U30+V30))))</f>
        <v/>
      </c>
      <c r="Y35" s="21">
        <v>3</v>
      </c>
      <c r="Z35" s="8"/>
      <c r="AA35" s="8">
        <f t="shared" si="9"/>
        <v>8052</v>
      </c>
      <c r="AB35" s="5"/>
      <c r="AC35" s="88" t="str">
        <f t="shared" si="2"/>
        <v/>
      </c>
      <c r="AD35" s="78" t="str">
        <f>IF(OR(ISBLANK(Z30),ISBLANK(Z35)),"",(Z35-(AA35+AB35)-(Z30-(AA30+AB30))))</f>
        <v/>
      </c>
      <c r="AF35" s="147"/>
      <c r="AG35" s="144"/>
      <c r="AH35" s="147"/>
      <c r="AI35" s="144"/>
      <c r="AJ35" s="138"/>
      <c r="AK35" s="120"/>
      <c r="AL35" s="120"/>
      <c r="AM35" s="120"/>
      <c r="AN35" s="120"/>
    </row>
    <row r="36" spans="1:43" ht="15" customHeight="1">
      <c r="A36" s="21">
        <v>4</v>
      </c>
      <c r="B36" s="76"/>
      <c r="C36" s="8">
        <f t="shared" si="6"/>
        <v>7933</v>
      </c>
      <c r="D36" s="5"/>
      <c r="E36" s="87" t="str">
        <f t="shared" si="1"/>
        <v/>
      </c>
      <c r="F36" s="78" t="str">
        <f>IF(OR(ISBLANK(B29),ISBLANK(B36)),"",(B36-(C36+D36)-(B29-(C29+D29))))</f>
        <v/>
      </c>
      <c r="G36" s="21">
        <v>4</v>
      </c>
      <c r="H36" s="76"/>
      <c r="I36" s="8">
        <f t="shared" si="7"/>
        <v>7910</v>
      </c>
      <c r="J36" s="5"/>
      <c r="K36" s="87" t="str">
        <f t="shared" si="3"/>
        <v/>
      </c>
      <c r="L36" s="78" t="str">
        <f>IF(OR(ISBLANK(H29),ISBLANK(H36)),"",(H36-(I36+J36)-(H29-(I29+J29))))</f>
        <v/>
      </c>
      <c r="M36" s="21">
        <v>4</v>
      </c>
      <c r="N36" s="8"/>
      <c r="O36" s="8">
        <f t="shared" si="8"/>
        <v>7885</v>
      </c>
      <c r="P36" s="5"/>
      <c r="Q36" s="87" t="str">
        <f t="shared" si="0"/>
        <v/>
      </c>
      <c r="R36" s="78" t="str">
        <f>IF(OR(ISBLANK(N29),ISBLANK(N36)),"",(N36-(O36+P36)-(N29-(O29+P29))))</f>
        <v/>
      </c>
      <c r="S36" s="21">
        <v>4</v>
      </c>
      <c r="T36" s="76"/>
      <c r="U36" s="8">
        <f t="shared" ref="U36:U40" si="10">O86</f>
        <v>7934</v>
      </c>
      <c r="V36" s="5"/>
      <c r="W36" s="87" t="str">
        <f t="shared" ref="W36:W40" si="11">IF(ISBLANK(T36),"",(T36-(U36+V36)))</f>
        <v/>
      </c>
      <c r="X36" s="78" t="str">
        <f>IF(OR(ISBLANK(T29),ISBLANK(T36)),"",(T36-(U36+V36)-(T29-(U29+V29))))</f>
        <v/>
      </c>
      <c r="Y36" s="21">
        <v>4</v>
      </c>
      <c r="Z36" s="8"/>
      <c r="AA36" s="8">
        <f t="shared" si="9"/>
        <v>8029</v>
      </c>
      <c r="AB36" s="5"/>
      <c r="AC36" s="88" t="str">
        <f t="shared" si="2"/>
        <v/>
      </c>
      <c r="AD36" s="78" t="str">
        <f>IF(OR(ISBLANK(Z29),ISBLANK(Z36)),"",(Z36-(AA36+AB36)-(Z29-(AA29+AB29))))</f>
        <v/>
      </c>
      <c r="AF36" s="147"/>
      <c r="AG36" s="144"/>
      <c r="AH36" s="147"/>
      <c r="AI36" s="144"/>
      <c r="AJ36" s="138"/>
      <c r="AK36" s="120"/>
      <c r="AL36" s="120"/>
      <c r="AM36" s="120"/>
      <c r="AN36" s="120"/>
    </row>
    <row r="37" spans="1:43" ht="14.5" customHeight="1">
      <c r="A37" s="20">
        <v>5</v>
      </c>
      <c r="B37" s="75"/>
      <c r="C37" s="7">
        <f t="shared" si="6"/>
        <v>7842</v>
      </c>
      <c r="D37" s="5"/>
      <c r="E37" s="87" t="str">
        <f t="shared" si="1"/>
        <v/>
      </c>
      <c r="F37" s="78" t="str">
        <f>IF(OR(ISBLANK(B28),ISBLANK(B37)),"",(B37-(C37+D37)-(B28-(C28+D28))))</f>
        <v/>
      </c>
      <c r="G37" s="20">
        <v>5</v>
      </c>
      <c r="H37" s="75"/>
      <c r="I37" s="7">
        <f t="shared" si="7"/>
        <v>7819</v>
      </c>
      <c r="J37" s="5"/>
      <c r="K37" s="87" t="str">
        <f t="shared" si="3"/>
        <v/>
      </c>
      <c r="L37" s="78" t="str">
        <f>IF(OR(ISBLANK(H28),ISBLANK(H37)),"",(H37-(I37+J37)-(H28-(I28+J28))))</f>
        <v/>
      </c>
      <c r="M37" s="21">
        <v>5</v>
      </c>
      <c r="N37" s="8"/>
      <c r="O37" s="8">
        <f t="shared" si="8"/>
        <v>7853</v>
      </c>
      <c r="P37" s="5"/>
      <c r="Q37" s="87" t="str">
        <f t="shared" si="0"/>
        <v/>
      </c>
      <c r="R37" s="78" t="str">
        <f>IF(OR(ISBLANK(N28),ISBLANK(N37)),"",(N37-(O37+P37)-(N28-(O28+P28))))</f>
        <v/>
      </c>
      <c r="S37" s="21">
        <v>5</v>
      </c>
      <c r="T37" s="76"/>
      <c r="U37" s="8">
        <f t="shared" si="10"/>
        <v>7900</v>
      </c>
      <c r="V37" s="5"/>
      <c r="W37" s="87" t="str">
        <f t="shared" si="11"/>
        <v/>
      </c>
      <c r="X37" s="78" t="str">
        <f>IF(OR(ISBLANK(T28),ISBLANK(T37)),"",(T37-(U37+V37)-(T28-(U28+V28))))</f>
        <v/>
      </c>
      <c r="Y37" s="14">
        <v>5</v>
      </c>
      <c r="Z37" s="4"/>
      <c r="AA37" s="4">
        <f t="shared" si="9"/>
        <v>7888</v>
      </c>
      <c r="AB37" s="5"/>
      <c r="AC37" s="88" t="str">
        <f t="shared" si="2"/>
        <v/>
      </c>
      <c r="AD37" s="78" t="str">
        <f>IF(OR(ISBLANK(Z28),ISBLANK(Z37)),"",(Z37-(AA37+AB37)-(Z28-(AA28+AB28))))</f>
        <v/>
      </c>
      <c r="AF37" s="141" t="s">
        <v>84</v>
      </c>
      <c r="AG37" s="142">
        <f>SUM(B37:B40,H37:H40)/8 - SUM(I37:I40,C37:C40)/8</f>
        <v>-7690.75</v>
      </c>
      <c r="AH37" s="141" t="s">
        <v>84</v>
      </c>
      <c r="AI37" s="142">
        <f>SUM(N41:N48)/8 - SUM(O41:P48)/8</f>
        <v>-7665.125</v>
      </c>
      <c r="AJ37" s="138">
        <f>AG37-AI37</f>
        <v>-25.625</v>
      </c>
      <c r="AK37" s="120"/>
      <c r="AL37" s="120"/>
      <c r="AM37" s="120"/>
      <c r="AN37" s="120"/>
    </row>
    <row r="38" spans="1:43" ht="14.5" customHeight="1">
      <c r="A38" s="20">
        <v>6</v>
      </c>
      <c r="B38" s="75"/>
      <c r="C38" s="7">
        <f t="shared" si="6"/>
        <v>7701</v>
      </c>
      <c r="D38" s="5"/>
      <c r="E38" s="87" t="str">
        <f t="shared" si="1"/>
        <v/>
      </c>
      <c r="F38" s="78" t="str">
        <f>IF(OR(ISBLANK(B27),ISBLANK(B38)),"",(B38-(C38+D38)-(B27-(C27+D27))))</f>
        <v/>
      </c>
      <c r="G38" s="20">
        <v>6</v>
      </c>
      <c r="H38" s="75"/>
      <c r="I38" s="7">
        <f t="shared" si="7"/>
        <v>7682</v>
      </c>
      <c r="J38" s="5"/>
      <c r="K38" s="87" t="str">
        <f t="shared" si="3"/>
        <v/>
      </c>
      <c r="L38" s="78" t="str">
        <f>IF(OR(ISBLANK(H27),ISBLANK(H38)),"",(H38-(I38+J38)-(H27-(I27+J27))))</f>
        <v/>
      </c>
      <c r="M38" s="21">
        <v>6</v>
      </c>
      <c r="N38" s="8"/>
      <c r="O38" s="8">
        <f t="shared" si="8"/>
        <v>7839</v>
      </c>
      <c r="P38" s="5"/>
      <c r="Q38" s="87" t="str">
        <f t="shared" si="0"/>
        <v/>
      </c>
      <c r="R38" s="78" t="str">
        <f>IF(OR(ISBLANK(N27),ISBLANK(N38)),"",(N38-(O38+P38)-(N27-(O27+P27))))</f>
        <v/>
      </c>
      <c r="S38" s="21">
        <v>6</v>
      </c>
      <c r="T38" s="76"/>
      <c r="U38" s="8">
        <f t="shared" si="10"/>
        <v>7887</v>
      </c>
      <c r="V38" s="5"/>
      <c r="W38" s="87" t="str">
        <f t="shared" si="11"/>
        <v/>
      </c>
      <c r="X38" s="78" t="str">
        <f>IF(OR(ISBLANK(T27),ISBLANK(T38)),"",(T38-(U38+V38)-(T27-(U27+V27))))</f>
        <v/>
      </c>
      <c r="Y38" s="14">
        <v>6</v>
      </c>
      <c r="Z38" s="4"/>
      <c r="AA38" s="4">
        <f t="shared" si="9"/>
        <v>7664</v>
      </c>
      <c r="AB38" s="5"/>
      <c r="AC38" s="88" t="str">
        <f t="shared" si="2"/>
        <v/>
      </c>
      <c r="AD38" s="78" t="str">
        <f>IF(OR(ISBLANK(Z27),ISBLANK(Z38)),"",(Z38-(AA38+AB38)-(Z27-(AA27+AB27))))</f>
        <v/>
      </c>
      <c r="AF38" s="141"/>
      <c r="AG38" s="142"/>
      <c r="AH38" s="141"/>
      <c r="AI38" s="142"/>
      <c r="AJ38" s="138"/>
      <c r="AK38" s="120"/>
      <c r="AL38" s="120"/>
      <c r="AM38" s="120"/>
      <c r="AN38" s="120"/>
    </row>
    <row r="39" spans="1:43" ht="14.5" customHeight="1">
      <c r="A39" s="20">
        <v>7</v>
      </c>
      <c r="B39" s="75"/>
      <c r="C39" s="7">
        <f t="shared" si="6"/>
        <v>7631</v>
      </c>
      <c r="D39" s="5"/>
      <c r="E39" s="87" t="str">
        <f t="shared" si="1"/>
        <v/>
      </c>
      <c r="F39" s="78" t="str">
        <f>IF(OR(ISBLANK(B26),ISBLANK(B39)),"",(B39-(C39+D39)-(B26-(C26+D26))))</f>
        <v/>
      </c>
      <c r="G39" s="20">
        <v>7</v>
      </c>
      <c r="H39" s="75"/>
      <c r="I39" s="7">
        <f t="shared" si="7"/>
        <v>7610</v>
      </c>
      <c r="J39" s="5"/>
      <c r="K39" s="87" t="str">
        <f t="shared" si="3"/>
        <v/>
      </c>
      <c r="L39" s="78" t="str">
        <f>IF(OR(ISBLANK(H26),ISBLANK(H39)),"",(H39-(I39+J39)-(H26-(I26+J26))))</f>
        <v/>
      </c>
      <c r="M39" s="21">
        <v>7</v>
      </c>
      <c r="N39" s="8"/>
      <c r="O39" s="8">
        <f t="shared" si="8"/>
        <v>7867</v>
      </c>
      <c r="P39" s="5"/>
      <c r="Q39" s="87" t="str">
        <f t="shared" si="0"/>
        <v/>
      </c>
      <c r="R39" s="78" t="str">
        <f>IF(OR(ISBLANK(N26),ISBLANK(N39)),"",(N39-(O39+P39)-(N26-(O26+P26))))</f>
        <v/>
      </c>
      <c r="S39" s="21">
        <v>7</v>
      </c>
      <c r="T39" s="76"/>
      <c r="U39" s="8">
        <f t="shared" si="10"/>
        <v>7915</v>
      </c>
      <c r="V39" s="5"/>
      <c r="W39" s="87" t="str">
        <f t="shared" si="11"/>
        <v/>
      </c>
      <c r="X39" s="78" t="str">
        <f>IF(OR(ISBLANK(T26),ISBLANK(T39)),"",(T39-(U39+V39)-(T26-(U26+V26))))</f>
        <v/>
      </c>
      <c r="Y39" s="14">
        <v>7</v>
      </c>
      <c r="Z39" s="4"/>
      <c r="AA39" s="4">
        <f t="shared" si="9"/>
        <v>7602</v>
      </c>
      <c r="AB39" s="5"/>
      <c r="AC39" s="88" t="str">
        <f t="shared" si="2"/>
        <v/>
      </c>
      <c r="AD39" s="78" t="str">
        <f>IF(OR(ISBLANK(Z26),ISBLANK(Z39)),"",(Z39-(AA39+AB39)-(Z26-(AA26+AB26))))</f>
        <v/>
      </c>
      <c r="AF39" s="141"/>
      <c r="AG39" s="142"/>
      <c r="AH39" s="141"/>
      <c r="AI39" s="142"/>
      <c r="AJ39" s="138"/>
      <c r="AK39" s="120"/>
      <c r="AL39" s="120"/>
      <c r="AM39" s="120"/>
      <c r="AN39" s="120"/>
    </row>
    <row r="40" spans="1:43" ht="15" customHeight="1" thickBot="1">
      <c r="A40" s="20">
        <v>8</v>
      </c>
      <c r="B40" s="75"/>
      <c r="C40" s="7">
        <f t="shared" si="6"/>
        <v>7628</v>
      </c>
      <c r="D40" s="5"/>
      <c r="E40" s="87" t="str">
        <f t="shared" si="1"/>
        <v/>
      </c>
      <c r="F40" s="78" t="str">
        <f>IF(OR(ISBLANK(B25),ISBLANK(B40)),"",(B40-(C40+D40)-(B25-(C25+D25))))</f>
        <v/>
      </c>
      <c r="G40" s="70">
        <v>8</v>
      </c>
      <c r="H40" s="82"/>
      <c r="I40" s="71">
        <f t="shared" si="7"/>
        <v>7613</v>
      </c>
      <c r="J40" s="40"/>
      <c r="K40" s="87" t="str">
        <f t="shared" si="3"/>
        <v/>
      </c>
      <c r="L40" s="83" t="str">
        <f>IF(OR(ISBLANK(H25),ISBLANK(H40)),"",(H40-(I40+J40)-(H25-(I25+J25))))</f>
        <v/>
      </c>
      <c r="M40" s="21">
        <v>8</v>
      </c>
      <c r="N40" s="8"/>
      <c r="O40" s="8">
        <f t="shared" si="8"/>
        <v>7897</v>
      </c>
      <c r="P40" s="5"/>
      <c r="Q40" s="87" t="str">
        <f t="shared" si="0"/>
        <v/>
      </c>
      <c r="R40" s="78" t="str">
        <f>IF(OR(ISBLANK(N25),ISBLANK(N40)),"",(N40-(O40+P40)-(N25-(O25+P25))))</f>
        <v/>
      </c>
      <c r="S40" s="127">
        <v>8</v>
      </c>
      <c r="T40" s="128"/>
      <c r="U40" s="129">
        <f t="shared" si="10"/>
        <v>7940</v>
      </c>
      <c r="V40" s="30"/>
      <c r="W40" s="130" t="str">
        <f t="shared" si="11"/>
        <v/>
      </c>
      <c r="X40" s="84" t="str">
        <f>IF(OR(ISBLANK(T25),ISBLANK(T40)),"",(T40-(U40+V40)-(T25-(U25+V25))))</f>
        <v/>
      </c>
      <c r="Y40" s="14">
        <v>8</v>
      </c>
      <c r="Z40" s="4"/>
      <c r="AA40" s="4">
        <f t="shared" si="9"/>
        <v>7655</v>
      </c>
      <c r="AB40" s="5"/>
      <c r="AC40" s="88" t="str">
        <f t="shared" si="2"/>
        <v/>
      </c>
      <c r="AD40" s="78" t="str">
        <f>IF(OR(ISBLANK(Z25),ISBLANK(Z40)),"",(Z40-(AA40+AB40)-(Z25-(AA25+AB25))))</f>
        <v/>
      </c>
      <c r="AF40" s="141"/>
      <c r="AG40" s="142"/>
      <c r="AH40" s="141"/>
      <c r="AI40" s="142"/>
      <c r="AJ40" s="138"/>
      <c r="AK40" s="120"/>
      <c r="AL40" s="120"/>
      <c r="AM40" s="120"/>
      <c r="AN40" s="120"/>
    </row>
    <row r="41" spans="1:43" ht="14.5" customHeight="1">
      <c r="A41" s="14">
        <v>9</v>
      </c>
      <c r="B41" s="74"/>
      <c r="C41" s="4">
        <f t="shared" si="6"/>
        <v>7430</v>
      </c>
      <c r="D41" s="5"/>
      <c r="E41" s="87" t="str">
        <f t="shared" si="1"/>
        <v/>
      </c>
      <c r="F41" s="79" t="str">
        <f>IF(OR(ISBLANK(B24),ISBLANK(B41)),"",(B41-(C41+D41)-(B24-(C24+D24))))</f>
        <v/>
      </c>
      <c r="G41" s="222" t="s">
        <v>35</v>
      </c>
      <c r="H41" s="223"/>
      <c r="I41" s="223"/>
      <c r="J41" s="223"/>
      <c r="K41" s="223"/>
      <c r="L41" s="224"/>
      <c r="M41" s="20">
        <v>9</v>
      </c>
      <c r="N41" s="7"/>
      <c r="O41" s="7">
        <f t="shared" si="8"/>
        <v>7826</v>
      </c>
      <c r="P41" s="5"/>
      <c r="Q41" s="87" t="str">
        <f t="shared" si="0"/>
        <v/>
      </c>
      <c r="R41" s="78" t="str">
        <f>IF(OR(ISBLANK(N24),ISBLANK(N41)),"",(N41-(O41+P41)-(N24-(O24+P24))))</f>
        <v/>
      </c>
      <c r="S41" s="222" t="s">
        <v>35</v>
      </c>
      <c r="T41" s="223"/>
      <c r="U41" s="223"/>
      <c r="V41" s="223"/>
      <c r="W41" s="223"/>
      <c r="X41" s="224"/>
      <c r="Y41" s="20">
        <v>9</v>
      </c>
      <c r="Z41" s="7"/>
      <c r="AA41" s="7">
        <f t="shared" si="9"/>
        <v>7561</v>
      </c>
      <c r="AB41" s="5"/>
      <c r="AC41" s="88" t="str">
        <f t="shared" si="2"/>
        <v/>
      </c>
      <c r="AD41" s="78" t="str">
        <f>IF(OR(ISBLANK(Z24),ISBLANK(Z41)),"",(Z41-(AA41+AB41)-(Z24-(AA24+AB24))))</f>
        <v/>
      </c>
      <c r="AF41" s="143" t="s">
        <v>85</v>
      </c>
      <c r="AG41" s="140">
        <f>SUM(B41:B46)/6 - SUM(C41:C46)/6</f>
        <v>-7289.333333333333</v>
      </c>
      <c r="AH41" s="143" t="s">
        <v>85</v>
      </c>
      <c r="AI41" s="140">
        <f>SUM(N49:N54)/6 - SUM(O49:P54)/6</f>
        <v>-7283.666666666667</v>
      </c>
      <c r="AJ41" s="138">
        <f>AG41-AI41</f>
        <v>-5.6666666666660603</v>
      </c>
      <c r="AK41" s="120"/>
      <c r="AL41" s="120"/>
      <c r="AM41" s="120"/>
      <c r="AN41" s="120"/>
    </row>
    <row r="42" spans="1:43" ht="14.5" customHeight="1">
      <c r="A42" s="14">
        <v>10</v>
      </c>
      <c r="B42" s="74"/>
      <c r="C42" s="4">
        <f t="shared" si="6"/>
        <v>7383</v>
      </c>
      <c r="D42" s="5"/>
      <c r="E42" s="87" t="str">
        <f t="shared" si="1"/>
        <v/>
      </c>
      <c r="F42" s="79" t="str">
        <f>IF(OR(ISBLANK(B23),ISBLANK(B42)),"",(B42-(C42+D42)-(B23-(C23+D23))))</f>
        <v/>
      </c>
      <c r="G42" s="212"/>
      <c r="H42" s="213"/>
      <c r="I42" s="213"/>
      <c r="J42" s="213"/>
      <c r="K42" s="213"/>
      <c r="L42" s="214"/>
      <c r="M42" s="20">
        <v>10</v>
      </c>
      <c r="N42" s="7"/>
      <c r="O42" s="7">
        <f t="shared" si="8"/>
        <v>7772</v>
      </c>
      <c r="P42" s="5"/>
      <c r="Q42" s="87" t="str">
        <f t="shared" si="0"/>
        <v/>
      </c>
      <c r="R42" s="78" t="str">
        <f>IF(OR(ISBLANK(N23),ISBLANK(N42)),"",(N42-(O42+P42)-(N23-(O23+P23))))</f>
        <v/>
      </c>
      <c r="S42" s="212"/>
      <c r="T42" s="213"/>
      <c r="U42" s="213"/>
      <c r="V42" s="213"/>
      <c r="W42" s="213"/>
      <c r="X42" s="214"/>
      <c r="Y42" s="20">
        <v>10</v>
      </c>
      <c r="Z42" s="7"/>
      <c r="AA42" s="7">
        <f t="shared" si="9"/>
        <v>7465</v>
      </c>
      <c r="AB42" s="5"/>
      <c r="AC42" s="88" t="str">
        <f t="shared" si="2"/>
        <v/>
      </c>
      <c r="AD42" s="78" t="str">
        <f>IF(OR(ISBLANK(Z23),ISBLANK(Z42)),"",(Z42-(AA42+AB42)-(Z23-(AA23+AB23))))</f>
        <v/>
      </c>
      <c r="AF42" s="143"/>
      <c r="AG42" s="140"/>
      <c r="AH42" s="143"/>
      <c r="AI42" s="140"/>
      <c r="AJ42" s="138"/>
      <c r="AK42" s="120"/>
      <c r="AL42" s="120"/>
      <c r="AM42" s="120"/>
      <c r="AN42" s="120"/>
    </row>
    <row r="43" spans="1:43" ht="15.55" customHeight="1">
      <c r="A43" s="14">
        <v>11</v>
      </c>
      <c r="B43" s="74"/>
      <c r="C43" s="4">
        <f t="shared" si="6"/>
        <v>7274</v>
      </c>
      <c r="D43" s="5"/>
      <c r="E43" s="87" t="str">
        <f t="shared" si="1"/>
        <v/>
      </c>
      <c r="F43" s="79" t="str">
        <f>IF(OR(ISBLANK(B22),ISBLANK(B43)),"",(B43-(C43+D43)-(B22-(C22+D22))))</f>
        <v/>
      </c>
      <c r="G43" s="212"/>
      <c r="H43" s="213"/>
      <c r="I43" s="213"/>
      <c r="J43" s="213"/>
      <c r="K43" s="213"/>
      <c r="L43" s="214"/>
      <c r="M43" s="20">
        <v>11</v>
      </c>
      <c r="N43" s="7"/>
      <c r="O43" s="7">
        <f t="shared" si="8"/>
        <v>7670</v>
      </c>
      <c r="P43" s="5"/>
      <c r="Q43" s="87" t="str">
        <f t="shared" si="0"/>
        <v/>
      </c>
      <c r="R43" s="78" t="str">
        <f>IF(OR(ISBLANK(N22),ISBLANK(N43)),"",(N43-(O43+P43)-(N22-(O22+P22))))</f>
        <v/>
      </c>
      <c r="S43" s="212"/>
      <c r="T43" s="213"/>
      <c r="U43" s="213"/>
      <c r="V43" s="213"/>
      <c r="W43" s="213"/>
      <c r="X43" s="214"/>
      <c r="Y43" s="20">
        <v>11</v>
      </c>
      <c r="Z43" s="7"/>
      <c r="AA43" s="7">
        <f t="shared" si="9"/>
        <v>7454</v>
      </c>
      <c r="AB43" s="5"/>
      <c r="AC43" s="88" t="str">
        <f t="shared" si="2"/>
        <v/>
      </c>
      <c r="AD43" s="78" t="str">
        <f>IF(OR(ISBLANK(Z22),ISBLANK(Z43)),"",(Z43-(AA43+AB43)-(Z22-(AA22+AB22))))</f>
        <v/>
      </c>
      <c r="AF43" s="143"/>
      <c r="AG43" s="140"/>
      <c r="AH43" s="143"/>
      <c r="AI43" s="140"/>
      <c r="AJ43" s="138"/>
      <c r="AK43" s="120"/>
      <c r="AL43" s="120"/>
      <c r="AM43" s="120"/>
      <c r="AN43" s="120"/>
    </row>
    <row r="44" spans="1:43" ht="16" customHeight="1" thickBot="1">
      <c r="A44" s="14">
        <v>12</v>
      </c>
      <c r="B44" s="74"/>
      <c r="C44" s="4">
        <f t="shared" si="6"/>
        <v>7260</v>
      </c>
      <c r="D44" s="5"/>
      <c r="E44" s="87" t="str">
        <f t="shared" si="1"/>
        <v/>
      </c>
      <c r="F44" s="79" t="str">
        <f>IF(OR(ISBLANK(B21),ISBLANK(B44)),"",(B44-(C44+D44)-(B21-(C21+D21))))</f>
        <v/>
      </c>
      <c r="G44" s="212"/>
      <c r="H44" s="213"/>
      <c r="I44" s="213"/>
      <c r="J44" s="213"/>
      <c r="K44" s="213"/>
      <c r="L44" s="214"/>
      <c r="M44" s="20">
        <v>12</v>
      </c>
      <c r="N44" s="7"/>
      <c r="O44" s="7">
        <f t="shared" si="8"/>
        <v>7662</v>
      </c>
      <c r="P44" s="5"/>
      <c r="Q44" s="87" t="str">
        <f t="shared" si="0"/>
        <v/>
      </c>
      <c r="R44" s="78" t="str">
        <f>IF(OR(ISBLANK(N21),ISBLANK(N44)),"",(N44-(O44+P44)-(N21-(O21+P21))))</f>
        <v/>
      </c>
      <c r="S44" s="212"/>
      <c r="T44" s="213"/>
      <c r="U44" s="213"/>
      <c r="V44" s="213"/>
      <c r="W44" s="213"/>
      <c r="X44" s="214"/>
      <c r="Y44" s="70">
        <v>12</v>
      </c>
      <c r="Z44" s="71"/>
      <c r="AA44" s="71">
        <f t="shared" si="9"/>
        <v>7587</v>
      </c>
      <c r="AB44" s="40"/>
      <c r="AC44" s="90" t="str">
        <f t="shared" si="2"/>
        <v/>
      </c>
      <c r="AD44" s="83" t="str">
        <f>IF(OR(ISBLANK(Z21),ISBLANK(Z44)),"",(Z44-(AA44+AB44)-(Z21-(AA21+AB21))))</f>
        <v/>
      </c>
      <c r="AF44" s="143"/>
      <c r="AG44" s="140"/>
      <c r="AH44" s="143"/>
      <c r="AI44" s="140"/>
      <c r="AJ44" s="138"/>
      <c r="AK44" s="120"/>
      <c r="AL44" s="120"/>
      <c r="AM44" s="120"/>
      <c r="AN44" s="120"/>
    </row>
    <row r="45" spans="1:43" ht="15.55" customHeight="1">
      <c r="A45" s="19">
        <v>13</v>
      </c>
      <c r="B45" s="73"/>
      <c r="C45" s="6">
        <f t="shared" si="6"/>
        <v>7197</v>
      </c>
      <c r="D45" s="5"/>
      <c r="E45" s="87" t="str">
        <f t="shared" si="1"/>
        <v/>
      </c>
      <c r="F45" s="79" t="str">
        <f>IF(OR(ISBLANK(B20),ISBLANK(B45)),"",(B45-(C45+D45)-(B20-(C20+D20))))</f>
        <v/>
      </c>
      <c r="G45" s="212"/>
      <c r="H45" s="213"/>
      <c r="I45" s="213"/>
      <c r="J45" s="213"/>
      <c r="K45" s="213"/>
      <c r="L45" s="214"/>
      <c r="M45" s="20">
        <v>13</v>
      </c>
      <c r="N45" s="7"/>
      <c r="O45" s="7">
        <f t="shared" si="8"/>
        <v>7604</v>
      </c>
      <c r="P45" s="5"/>
      <c r="Q45" s="87" t="str">
        <f t="shared" si="0"/>
        <v/>
      </c>
      <c r="R45" s="78" t="str">
        <f>IF(OR(ISBLANK(N20),ISBLANK(N45)),"",(N45-(O45+P45)-(N20-(O20+P20))))</f>
        <v/>
      </c>
      <c r="S45" s="212"/>
      <c r="T45" s="213"/>
      <c r="U45" s="213"/>
      <c r="V45" s="213"/>
      <c r="W45" s="213"/>
      <c r="X45" s="214"/>
      <c r="Y45" s="212" t="s">
        <v>35</v>
      </c>
      <c r="Z45" s="213"/>
      <c r="AA45" s="213"/>
      <c r="AB45" s="213"/>
      <c r="AC45" s="213"/>
      <c r="AD45" s="214"/>
      <c r="AF45" s="143"/>
      <c r="AG45" s="140"/>
      <c r="AH45" s="143"/>
      <c r="AI45" s="140"/>
      <c r="AJ45" s="138"/>
      <c r="AK45" s="120"/>
      <c r="AL45" s="120"/>
      <c r="AM45" s="120"/>
      <c r="AN45" s="120"/>
    </row>
    <row r="46" spans="1:43" ht="14.5" customHeight="1">
      <c r="A46" s="19">
        <v>14</v>
      </c>
      <c r="B46" s="73"/>
      <c r="C46" s="6">
        <f t="shared" si="6"/>
        <v>7192</v>
      </c>
      <c r="D46" s="5"/>
      <c r="E46" s="87" t="str">
        <f t="shared" si="1"/>
        <v/>
      </c>
      <c r="F46" s="79" t="str">
        <f>IF(OR(ISBLANK(B19),ISBLANK(B46)),"",(B46-(C46+D46)-(B19-(C19+D19))))</f>
        <v/>
      </c>
      <c r="G46" s="212"/>
      <c r="H46" s="213"/>
      <c r="I46" s="213"/>
      <c r="J46" s="213"/>
      <c r="K46" s="213"/>
      <c r="L46" s="214"/>
      <c r="M46" s="20">
        <v>14</v>
      </c>
      <c r="N46" s="7"/>
      <c r="O46" s="7">
        <f t="shared" si="8"/>
        <v>7584</v>
      </c>
      <c r="P46" s="5"/>
      <c r="Q46" s="87" t="str">
        <f t="shared" si="0"/>
        <v/>
      </c>
      <c r="R46" s="78" t="str">
        <f>IF(OR(ISBLANK(N19),ISBLANK(N46)),"",(N46-(O46+P46)-(N19-(O19+P19))))</f>
        <v/>
      </c>
      <c r="S46" s="212"/>
      <c r="T46" s="213"/>
      <c r="U46" s="213"/>
      <c r="V46" s="213"/>
      <c r="W46" s="213"/>
      <c r="X46" s="214"/>
      <c r="Y46" s="212"/>
      <c r="Z46" s="213"/>
      <c r="AA46" s="213"/>
      <c r="AB46" s="213"/>
      <c r="AC46" s="213"/>
      <c r="AD46" s="214"/>
      <c r="AF46" s="143"/>
      <c r="AG46" s="140"/>
      <c r="AH46" s="143"/>
      <c r="AI46" s="140"/>
      <c r="AJ46" s="138"/>
      <c r="AK46" s="120"/>
      <c r="AL46" s="120"/>
      <c r="AM46" s="120"/>
      <c r="AN46" s="120"/>
    </row>
    <row r="47" spans="1:43" ht="14.5" customHeight="1">
      <c r="A47" s="18">
        <v>15</v>
      </c>
      <c r="B47" s="72"/>
      <c r="C47" s="13">
        <f t="shared" si="6"/>
        <v>7054</v>
      </c>
      <c r="D47" s="5"/>
      <c r="E47" s="87" t="str">
        <f t="shared" si="1"/>
        <v/>
      </c>
      <c r="F47" s="79" t="str">
        <f>IF(OR(ISBLANK(B18),ISBLANK(B47)),"",(B47-(C47+D47)-(B18-(C18+D18))))</f>
        <v/>
      </c>
      <c r="G47" s="212"/>
      <c r="H47" s="213"/>
      <c r="I47" s="213"/>
      <c r="J47" s="213"/>
      <c r="K47" s="213"/>
      <c r="L47" s="214"/>
      <c r="M47" s="20">
        <v>15</v>
      </c>
      <c r="N47" s="7"/>
      <c r="O47" s="7">
        <f t="shared" si="8"/>
        <v>7591</v>
      </c>
      <c r="P47" s="5"/>
      <c r="Q47" s="87" t="str">
        <f t="shared" si="0"/>
        <v/>
      </c>
      <c r="R47" s="78" t="str">
        <f>IF(OR(ISBLANK(N18),ISBLANK(N47)),"",(N47-(O47+P47)-(N18-(O18+P18))))</f>
        <v/>
      </c>
      <c r="S47" s="212"/>
      <c r="T47" s="213"/>
      <c r="U47" s="213"/>
      <c r="V47" s="213"/>
      <c r="W47" s="213"/>
      <c r="X47" s="214"/>
      <c r="Y47" s="212"/>
      <c r="Z47" s="213"/>
      <c r="AA47" s="213"/>
      <c r="AB47" s="213"/>
      <c r="AC47" s="213"/>
      <c r="AD47" s="214"/>
      <c r="AF47" s="134" t="s">
        <v>75</v>
      </c>
      <c r="AG47" s="136">
        <f>SUM(B47:B49)/3-SUM(C47:C49)/3</f>
        <v>-7005.333333333333</v>
      </c>
      <c r="AH47" s="134" t="s">
        <v>75</v>
      </c>
      <c r="AI47" s="136">
        <f>SUM(N55:N57)/3-SUM(O55:O57)/3</f>
        <v>-6996.333333333333</v>
      </c>
      <c r="AJ47" s="138">
        <f>AG47-AI47</f>
        <v>-9</v>
      </c>
      <c r="AK47" s="120"/>
      <c r="AL47" s="120"/>
      <c r="AM47" s="120"/>
      <c r="AN47" s="120"/>
      <c r="AQ47" s="118"/>
    </row>
    <row r="48" spans="1:43" ht="14.5" customHeight="1">
      <c r="A48" s="18">
        <v>16</v>
      </c>
      <c r="B48" s="72"/>
      <c r="C48" s="13">
        <f t="shared" si="6"/>
        <v>6981</v>
      </c>
      <c r="D48" s="5"/>
      <c r="E48" s="87" t="str">
        <f t="shared" si="1"/>
        <v/>
      </c>
      <c r="F48" s="79" t="str">
        <f>IF(OR(ISBLANK(B17),ISBLANK(B48)),"",(B48-(C48+D48)-(B17-(C17+D17))))</f>
        <v/>
      </c>
      <c r="G48" s="212"/>
      <c r="H48" s="213"/>
      <c r="I48" s="213"/>
      <c r="J48" s="213"/>
      <c r="K48" s="213"/>
      <c r="L48" s="214"/>
      <c r="M48" s="20">
        <v>16</v>
      </c>
      <c r="N48" s="7"/>
      <c r="O48" s="7">
        <f t="shared" si="8"/>
        <v>7612</v>
      </c>
      <c r="P48" s="5"/>
      <c r="Q48" s="87" t="str">
        <f t="shared" si="0"/>
        <v/>
      </c>
      <c r="R48" s="78" t="str">
        <f>IF(OR(ISBLANK(N17),ISBLANK(N48)),"",(N48-(O48+P48)-(N17-(O17+P17))))</f>
        <v/>
      </c>
      <c r="S48" s="212"/>
      <c r="T48" s="213"/>
      <c r="U48" s="213"/>
      <c r="V48" s="213"/>
      <c r="W48" s="213"/>
      <c r="X48" s="214"/>
      <c r="Y48" s="212"/>
      <c r="Z48" s="213"/>
      <c r="AA48" s="213"/>
      <c r="AB48" s="213"/>
      <c r="AC48" s="213"/>
      <c r="AD48" s="214"/>
      <c r="AF48" s="134"/>
      <c r="AG48" s="136"/>
      <c r="AH48" s="134"/>
      <c r="AI48" s="136"/>
      <c r="AJ48" s="257"/>
      <c r="AK48" s="120"/>
      <c r="AL48" s="120"/>
      <c r="AM48" s="120"/>
      <c r="AN48" s="120"/>
    </row>
    <row r="49" spans="1:40" ht="15" customHeight="1" thickBot="1">
      <c r="A49" s="28">
        <v>17</v>
      </c>
      <c r="B49" s="77"/>
      <c r="C49" s="29">
        <f t="shared" si="6"/>
        <v>6981</v>
      </c>
      <c r="D49" s="30"/>
      <c r="E49" s="87" t="str">
        <f t="shared" si="1"/>
        <v/>
      </c>
      <c r="F49" s="80" t="str">
        <f>IF(OR(ISBLANK(B16),ISBLANK(B49)),"",(B49-(C49+D49)-(B16-(C16+D16))))</f>
        <v/>
      </c>
      <c r="G49" s="212"/>
      <c r="H49" s="213"/>
      <c r="I49" s="213"/>
      <c r="J49" s="213"/>
      <c r="K49" s="213"/>
      <c r="L49" s="214"/>
      <c r="M49" s="14">
        <v>17</v>
      </c>
      <c r="N49" s="4"/>
      <c r="O49" s="4">
        <f t="shared" si="8"/>
        <v>7442</v>
      </c>
      <c r="P49" s="5"/>
      <c r="Q49" s="87" t="str">
        <f t="shared" si="0"/>
        <v/>
      </c>
      <c r="R49" s="78" t="str">
        <f>IF(OR(ISBLANK(N16),ISBLANK(N49)),"",(N49-(O49+P49)-(N16-(O16+P16))))</f>
        <v/>
      </c>
      <c r="S49" s="212"/>
      <c r="T49" s="213"/>
      <c r="U49" s="213"/>
      <c r="V49" s="213"/>
      <c r="W49" s="213"/>
      <c r="X49" s="214"/>
      <c r="Y49" s="212"/>
      <c r="Z49" s="213"/>
      <c r="AA49" s="213"/>
      <c r="AB49" s="213"/>
      <c r="AC49" s="213"/>
      <c r="AD49" s="214"/>
      <c r="AF49" s="152"/>
      <c r="AG49" s="149"/>
      <c r="AH49" s="152"/>
      <c r="AI49" s="149"/>
      <c r="AJ49" s="258"/>
      <c r="AK49" s="120"/>
      <c r="AL49" s="120"/>
      <c r="AM49" s="120"/>
      <c r="AN49" s="120"/>
    </row>
    <row r="50" spans="1:40">
      <c r="A50" s="222" t="s">
        <v>35</v>
      </c>
      <c r="B50" s="223"/>
      <c r="C50" s="223"/>
      <c r="D50" s="223"/>
      <c r="E50" s="223"/>
      <c r="F50" s="224"/>
      <c r="G50" s="212"/>
      <c r="H50" s="213"/>
      <c r="I50" s="213"/>
      <c r="J50" s="213"/>
      <c r="K50" s="213"/>
      <c r="L50" s="214"/>
      <c r="M50" s="14">
        <v>18</v>
      </c>
      <c r="N50" s="4"/>
      <c r="O50" s="4">
        <f t="shared" si="8"/>
        <v>7353</v>
      </c>
      <c r="P50" s="5"/>
      <c r="Q50" s="87" t="str">
        <f t="shared" si="0"/>
        <v/>
      </c>
      <c r="R50" s="78" t="str">
        <f>IF(OR(ISBLANK(N15),ISBLANK(N50)),"",(N50-(O50+P50)-(N15-(O15+P15))))</f>
        <v/>
      </c>
      <c r="S50" s="212"/>
      <c r="T50" s="213"/>
      <c r="U50" s="213"/>
      <c r="V50" s="213"/>
      <c r="W50" s="213"/>
      <c r="X50" s="214"/>
      <c r="Y50" s="212"/>
      <c r="Z50" s="213"/>
      <c r="AA50" s="213"/>
      <c r="AB50" s="213"/>
      <c r="AC50" s="213"/>
      <c r="AD50" s="214"/>
      <c r="AF50" s="244" t="s">
        <v>88</v>
      </c>
      <c r="AG50" s="245"/>
      <c r="AH50" s="245"/>
      <c r="AI50" s="245"/>
      <c r="AJ50" s="246"/>
    </row>
    <row r="51" spans="1:40" ht="15" thickBot="1">
      <c r="A51" s="212"/>
      <c r="B51" s="213"/>
      <c r="C51" s="213"/>
      <c r="D51" s="213"/>
      <c r="E51" s="213"/>
      <c r="F51" s="214"/>
      <c r="G51" s="212"/>
      <c r="H51" s="213"/>
      <c r="I51" s="213"/>
      <c r="J51" s="213"/>
      <c r="K51" s="213"/>
      <c r="L51" s="214"/>
      <c r="M51" s="14">
        <v>19</v>
      </c>
      <c r="N51" s="4"/>
      <c r="O51" s="4">
        <f t="shared" si="8"/>
        <v>7264</v>
      </c>
      <c r="P51" s="5"/>
      <c r="Q51" s="87" t="str">
        <f t="shared" si="0"/>
        <v/>
      </c>
      <c r="R51" s="78" t="str">
        <f>IF(OR(ISBLANK(N14),ISBLANK(N51)),"",(N51-(O51+P51)-(N14-(O14+P14))))</f>
        <v/>
      </c>
      <c r="S51" s="212"/>
      <c r="T51" s="213"/>
      <c r="U51" s="213"/>
      <c r="V51" s="213"/>
      <c r="W51" s="213"/>
      <c r="X51" s="214"/>
      <c r="Y51" s="212"/>
      <c r="Z51" s="213"/>
      <c r="AA51" s="213"/>
      <c r="AB51" s="213"/>
      <c r="AC51" s="213"/>
      <c r="AD51" s="214"/>
      <c r="AF51" s="247"/>
      <c r="AG51" s="248"/>
      <c r="AH51" s="248"/>
      <c r="AI51" s="248"/>
      <c r="AJ51" s="249"/>
    </row>
    <row r="52" spans="1:40">
      <c r="A52" s="212"/>
      <c r="B52" s="213"/>
      <c r="C52" s="213"/>
      <c r="D52" s="213"/>
      <c r="E52" s="213"/>
      <c r="F52" s="214"/>
      <c r="G52" s="212"/>
      <c r="H52" s="213"/>
      <c r="I52" s="213"/>
      <c r="J52" s="213"/>
      <c r="K52" s="213"/>
      <c r="L52" s="214"/>
      <c r="M52" s="14">
        <v>20</v>
      </c>
      <c r="N52" s="4"/>
      <c r="O52" s="4">
        <f t="shared" si="8"/>
        <v>7253</v>
      </c>
      <c r="P52" s="5"/>
      <c r="Q52" s="87" t="str">
        <f t="shared" si="0"/>
        <v/>
      </c>
      <c r="R52" s="78" t="str">
        <f>IF(OR(ISBLANK(N13),ISBLANK(N52)),"",(N52-(O52+P52)-(N13-(O13+P13))))</f>
        <v/>
      </c>
      <c r="S52" s="212"/>
      <c r="T52" s="213"/>
      <c r="U52" s="213"/>
      <c r="V52" s="213"/>
      <c r="W52" s="213"/>
      <c r="X52" s="214"/>
      <c r="Y52" s="212"/>
      <c r="Z52" s="213"/>
      <c r="AA52" s="213"/>
      <c r="AB52" s="213"/>
      <c r="AC52" s="213"/>
      <c r="AD52" s="214"/>
    </row>
    <row r="53" spans="1:40">
      <c r="A53" s="212"/>
      <c r="B53" s="213"/>
      <c r="C53" s="213"/>
      <c r="D53" s="213"/>
      <c r="E53" s="213"/>
      <c r="F53" s="214"/>
      <c r="G53" s="212"/>
      <c r="H53" s="213"/>
      <c r="I53" s="213"/>
      <c r="J53" s="213"/>
      <c r="K53" s="213"/>
      <c r="L53" s="214"/>
      <c r="M53" s="14">
        <v>21</v>
      </c>
      <c r="N53" s="4"/>
      <c r="O53" s="4">
        <f t="shared" si="8"/>
        <v>7197</v>
      </c>
      <c r="P53" s="5"/>
      <c r="Q53" s="87" t="str">
        <f t="shared" si="0"/>
        <v/>
      </c>
      <c r="R53" s="78" t="str">
        <f>IF(OR(ISBLANK(N12),ISBLANK(N53)),"",(N53-(O53+P53)-(N12-(O12+P12))))</f>
        <v/>
      </c>
      <c r="S53" s="212"/>
      <c r="T53" s="213"/>
      <c r="U53" s="213"/>
      <c r="V53" s="213"/>
      <c r="W53" s="213"/>
      <c r="X53" s="214"/>
      <c r="Y53" s="212"/>
      <c r="Z53" s="213"/>
      <c r="AA53" s="213"/>
      <c r="AB53" s="213"/>
      <c r="AC53" s="213"/>
      <c r="AD53" s="214"/>
    </row>
    <row r="54" spans="1:40">
      <c r="A54" s="212"/>
      <c r="B54" s="213"/>
      <c r="C54" s="213"/>
      <c r="D54" s="213"/>
      <c r="E54" s="213"/>
      <c r="F54" s="214"/>
      <c r="G54" s="212"/>
      <c r="H54" s="213"/>
      <c r="I54" s="213"/>
      <c r="J54" s="213"/>
      <c r="K54" s="213"/>
      <c r="L54" s="214"/>
      <c r="M54" s="14">
        <v>22</v>
      </c>
      <c r="N54" s="4"/>
      <c r="O54" s="4">
        <f t="shared" si="8"/>
        <v>7193</v>
      </c>
      <c r="P54" s="5"/>
      <c r="Q54" s="87" t="str">
        <f t="shared" si="0"/>
        <v/>
      </c>
      <c r="R54" s="78" t="str">
        <f>IF(OR(ISBLANK(N11),ISBLANK(N54)),"",(N54-(O54+P54)-(N11-(O11+P11))))</f>
        <v/>
      </c>
      <c r="S54" s="212"/>
      <c r="T54" s="213"/>
      <c r="U54" s="213"/>
      <c r="V54" s="213"/>
      <c r="W54" s="213"/>
      <c r="X54" s="214"/>
      <c r="Y54" s="212"/>
      <c r="Z54" s="213"/>
      <c r="AA54" s="213"/>
      <c r="AB54" s="213"/>
      <c r="AC54" s="213"/>
      <c r="AD54" s="214"/>
    </row>
    <row r="55" spans="1:40">
      <c r="A55" s="212"/>
      <c r="B55" s="213"/>
      <c r="C55" s="213"/>
      <c r="D55" s="213"/>
      <c r="E55" s="213"/>
      <c r="F55" s="214"/>
      <c r="G55" s="212"/>
      <c r="H55" s="213"/>
      <c r="I55" s="213"/>
      <c r="J55" s="213"/>
      <c r="K55" s="213"/>
      <c r="L55" s="214"/>
      <c r="M55" s="18">
        <v>23</v>
      </c>
      <c r="N55" s="13"/>
      <c r="O55" s="13">
        <f t="shared" si="8"/>
        <v>7030</v>
      </c>
      <c r="P55" s="5"/>
      <c r="Q55" s="87" t="str">
        <f t="shared" si="0"/>
        <v/>
      </c>
      <c r="R55" s="78" t="str">
        <f>IF(OR(ISBLANK(N10),ISBLANK(N55)),"",(N55-(O55+P55)-(N10-(O10+P10))))</f>
        <v/>
      </c>
      <c r="S55" s="212"/>
      <c r="T55" s="213"/>
      <c r="U55" s="213"/>
      <c r="V55" s="213"/>
      <c r="W55" s="213"/>
      <c r="X55" s="214"/>
      <c r="Y55" s="212"/>
      <c r="Z55" s="213"/>
      <c r="AA55" s="213"/>
      <c r="AB55" s="213"/>
      <c r="AC55" s="213"/>
      <c r="AD55" s="214"/>
    </row>
    <row r="56" spans="1:40">
      <c r="A56" s="212"/>
      <c r="B56" s="213"/>
      <c r="C56" s="213"/>
      <c r="D56" s="213"/>
      <c r="E56" s="213"/>
      <c r="F56" s="214"/>
      <c r="G56" s="212"/>
      <c r="H56" s="213"/>
      <c r="I56" s="213"/>
      <c r="J56" s="213"/>
      <c r="K56" s="213"/>
      <c r="L56" s="214"/>
      <c r="M56" s="28">
        <v>24</v>
      </c>
      <c r="N56" s="29"/>
      <c r="O56" s="29">
        <f t="shared" si="8"/>
        <v>6977</v>
      </c>
      <c r="P56" s="30"/>
      <c r="Q56" s="87" t="str">
        <f t="shared" si="0"/>
        <v/>
      </c>
      <c r="R56" s="84" t="str">
        <f>IF(OR(ISBLANK(N9),ISBLANK(N56)),"",(N56-(O56+P56)-(N9-(O9+P9))))</f>
        <v/>
      </c>
      <c r="S56" s="212"/>
      <c r="T56" s="213"/>
      <c r="U56" s="213"/>
      <c r="V56" s="213"/>
      <c r="W56" s="213"/>
      <c r="X56" s="214"/>
      <c r="Y56" s="212"/>
      <c r="Z56" s="213"/>
      <c r="AA56" s="213"/>
      <c r="AB56" s="213"/>
      <c r="AC56" s="213"/>
      <c r="AD56" s="214"/>
    </row>
    <row r="57" spans="1:40" ht="15" thickBot="1">
      <c r="A57" s="215"/>
      <c r="B57" s="158"/>
      <c r="C57" s="158"/>
      <c r="D57" s="158"/>
      <c r="E57" s="158"/>
      <c r="F57" s="159"/>
      <c r="G57" s="215"/>
      <c r="H57" s="158"/>
      <c r="I57" s="158"/>
      <c r="J57" s="158"/>
      <c r="K57" s="158"/>
      <c r="L57" s="159"/>
      <c r="M57" s="38">
        <v>25</v>
      </c>
      <c r="N57" s="39"/>
      <c r="O57" s="39">
        <f t="shared" si="8"/>
        <v>6982</v>
      </c>
      <c r="P57" s="40"/>
      <c r="Q57" s="92" t="str">
        <f t="shared" si="0"/>
        <v/>
      </c>
      <c r="R57" s="83" t="str">
        <f>IF(OR(ISBLANK(N8),ISBLANK(N57)),"",(N57-(O57+P57)-(N8-(O8+P8))))</f>
        <v/>
      </c>
      <c r="S57" s="215"/>
      <c r="T57" s="158"/>
      <c r="U57" s="158"/>
      <c r="V57" s="158"/>
      <c r="W57" s="158"/>
      <c r="X57" s="159"/>
      <c r="Y57" s="215"/>
      <c r="Z57" s="158"/>
      <c r="AA57" s="158"/>
      <c r="AB57" s="158"/>
      <c r="AC57" s="158"/>
      <c r="AD57" s="159"/>
    </row>
    <row r="60" spans="1:40" ht="15" thickBot="1"/>
    <row r="61" spans="1:40" ht="15" thickBot="1">
      <c r="A61" s="156" t="s">
        <v>36</v>
      </c>
      <c r="B61" s="157"/>
      <c r="C61" s="157"/>
      <c r="D61" s="157"/>
      <c r="E61" s="157"/>
      <c r="F61" s="256"/>
      <c r="I61" s="156" t="s">
        <v>42</v>
      </c>
      <c r="J61" s="157"/>
      <c r="K61" s="157"/>
      <c r="L61" s="157"/>
      <c r="M61" s="157"/>
      <c r="N61" s="256"/>
      <c r="P61" s="216" t="s">
        <v>33</v>
      </c>
      <c r="Q61" s="217"/>
      <c r="R61" s="217"/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8"/>
    </row>
    <row r="62" spans="1:40" ht="15" thickBot="1">
      <c r="A62" s="45" t="s">
        <v>19</v>
      </c>
      <c r="B62" s="55" t="s">
        <v>37</v>
      </c>
      <c r="C62" s="46" t="s">
        <v>44</v>
      </c>
      <c r="D62" s="62" t="s">
        <v>45</v>
      </c>
      <c r="E62" s="65" t="s">
        <v>40</v>
      </c>
      <c r="F62" s="64" t="s">
        <v>41</v>
      </c>
      <c r="I62" s="45" t="s">
        <v>19</v>
      </c>
      <c r="J62" s="55" t="s">
        <v>37</v>
      </c>
      <c r="K62" s="46" t="s">
        <v>44</v>
      </c>
      <c r="L62" s="47" t="s">
        <v>45</v>
      </c>
      <c r="M62" s="63" t="s">
        <v>40</v>
      </c>
      <c r="N62" s="64" t="s">
        <v>41</v>
      </c>
      <c r="P62" s="235" t="s">
        <v>46</v>
      </c>
      <c r="Q62" s="236"/>
      <c r="R62" s="236"/>
      <c r="S62" s="236"/>
      <c r="T62" s="236"/>
      <c r="U62" s="236"/>
      <c r="V62" s="236"/>
      <c r="W62" s="236"/>
      <c r="X62" s="236"/>
      <c r="Y62" s="236"/>
      <c r="Z62" s="236"/>
      <c r="AA62" s="236"/>
      <c r="AB62" s="236"/>
      <c r="AC62" s="236"/>
      <c r="AD62" s="237"/>
    </row>
    <row r="63" spans="1:40">
      <c r="A63" s="42" t="s">
        <v>64</v>
      </c>
      <c r="B63" s="44">
        <f>W4</f>
        <v>520</v>
      </c>
      <c r="C63" s="56"/>
      <c r="D63" s="59"/>
      <c r="E63" s="66">
        <f>C63-B63</f>
        <v>-520</v>
      </c>
      <c r="F63" s="67">
        <f>D63-B63</f>
        <v>-520</v>
      </c>
      <c r="I63" s="42" t="s">
        <v>81</v>
      </c>
      <c r="J63" s="44">
        <v>142</v>
      </c>
      <c r="K63" s="56"/>
      <c r="L63" s="59"/>
      <c r="M63" s="66">
        <f>K63-J63</f>
        <v>-142</v>
      </c>
      <c r="N63" s="67">
        <f>L63-J63</f>
        <v>-142</v>
      </c>
      <c r="P63" s="238"/>
      <c r="Q63" s="239"/>
      <c r="R63" s="239"/>
      <c r="S63" s="239"/>
      <c r="T63" s="239"/>
      <c r="U63" s="239"/>
      <c r="V63" s="239"/>
      <c r="W63" s="239"/>
      <c r="X63" s="239"/>
      <c r="Y63" s="239"/>
      <c r="Z63" s="239"/>
      <c r="AA63" s="239"/>
      <c r="AB63" s="239"/>
      <c r="AC63" s="239"/>
      <c r="AD63" s="240"/>
    </row>
    <row r="64" spans="1:40">
      <c r="A64" s="14" t="s">
        <v>70</v>
      </c>
      <c r="B64" s="4">
        <f>Y4</f>
        <v>485</v>
      </c>
      <c r="C64" s="57"/>
      <c r="D64" s="60"/>
      <c r="E64" s="14">
        <f>C64-B64</f>
        <v>-485</v>
      </c>
      <c r="F64" s="15">
        <f t="shared" ref="F64:F66" si="12">D64-B64</f>
        <v>-485</v>
      </c>
      <c r="I64" s="14" t="s">
        <v>80</v>
      </c>
      <c r="J64" s="4">
        <v>135</v>
      </c>
      <c r="K64" s="57"/>
      <c r="L64" s="60"/>
      <c r="M64" s="14">
        <f>K64-J64</f>
        <v>-135</v>
      </c>
      <c r="N64" s="15">
        <f t="shared" ref="N64:N65" si="13">L64-J64</f>
        <v>-135</v>
      </c>
      <c r="P64" s="238"/>
      <c r="Q64" s="239"/>
      <c r="R64" s="239"/>
      <c r="S64" s="239"/>
      <c r="T64" s="239"/>
      <c r="U64" s="239"/>
      <c r="V64" s="239"/>
      <c r="W64" s="239"/>
      <c r="X64" s="239"/>
      <c r="Y64" s="239"/>
      <c r="Z64" s="239"/>
      <c r="AA64" s="239"/>
      <c r="AB64" s="239"/>
      <c r="AC64" s="239"/>
      <c r="AD64" s="240"/>
    </row>
    <row r="65" spans="1:33" ht="15" thickBot="1">
      <c r="A65" s="14" t="s">
        <v>32</v>
      </c>
      <c r="B65" s="4">
        <f>AA4</f>
        <v>505</v>
      </c>
      <c r="C65" s="57"/>
      <c r="D65" s="60"/>
      <c r="E65" s="14">
        <f>C65-B65</f>
        <v>-505</v>
      </c>
      <c r="F65" s="15">
        <f t="shared" si="12"/>
        <v>-505</v>
      </c>
      <c r="I65" s="16" t="s">
        <v>43</v>
      </c>
      <c r="J65" s="17">
        <v>75</v>
      </c>
      <c r="K65" s="58"/>
      <c r="L65" s="61"/>
      <c r="M65" s="16">
        <f>K65-J65</f>
        <v>-75</v>
      </c>
      <c r="N65" s="41">
        <f t="shared" si="13"/>
        <v>-75</v>
      </c>
      <c r="P65" s="238"/>
      <c r="Q65" s="239"/>
      <c r="R65" s="239"/>
      <c r="S65" s="239"/>
      <c r="T65" s="239"/>
      <c r="U65" s="239"/>
      <c r="V65" s="239"/>
      <c r="W65" s="239"/>
      <c r="X65" s="239"/>
      <c r="Y65" s="239"/>
      <c r="Z65" s="239"/>
      <c r="AA65" s="239"/>
      <c r="AB65" s="239"/>
      <c r="AC65" s="239"/>
      <c r="AD65" s="240"/>
    </row>
    <row r="66" spans="1:33" ht="15" thickBot="1">
      <c r="A66" s="16" t="s">
        <v>10</v>
      </c>
      <c r="B66" s="17">
        <f>AC4</f>
        <v>520</v>
      </c>
      <c r="C66" s="58"/>
      <c r="D66" s="61"/>
      <c r="E66" s="16">
        <f>C66-B66</f>
        <v>-520</v>
      </c>
      <c r="F66" s="41">
        <f t="shared" si="12"/>
        <v>-520</v>
      </c>
      <c r="P66" s="241"/>
      <c r="Q66" s="242"/>
      <c r="R66" s="242"/>
      <c r="S66" s="242"/>
      <c r="T66" s="242"/>
      <c r="U66" s="242"/>
      <c r="V66" s="242"/>
      <c r="W66" s="242"/>
      <c r="X66" s="242"/>
      <c r="Y66" s="242"/>
      <c r="Z66" s="242"/>
      <c r="AA66" s="242"/>
      <c r="AB66" s="242"/>
      <c r="AC66" s="242"/>
      <c r="AD66" s="243"/>
    </row>
    <row r="69" spans="1:33" ht="15" thickBot="1"/>
    <row r="70" spans="1:33">
      <c r="A70" s="209" t="s">
        <v>3</v>
      </c>
      <c r="B70" s="210"/>
      <c r="C70" s="210"/>
      <c r="D70" s="210"/>
      <c r="E70" s="210"/>
      <c r="F70" s="210"/>
      <c r="G70" s="211"/>
      <c r="I70" s="209" t="s">
        <v>9</v>
      </c>
      <c r="J70" s="210"/>
      <c r="K70" s="210"/>
      <c r="L70" s="210"/>
      <c r="M70" s="210"/>
      <c r="N70" s="210"/>
      <c r="O70" s="211"/>
      <c r="Q70" s="203" t="s">
        <v>10</v>
      </c>
      <c r="R70" s="204"/>
      <c r="S70" s="204"/>
      <c r="T70" s="204"/>
      <c r="U70" s="204"/>
      <c r="V70" s="204"/>
      <c r="W70" s="204"/>
      <c r="X70" s="205"/>
      <c r="Z70" s="203" t="s">
        <v>4</v>
      </c>
      <c r="AA70" s="204"/>
      <c r="AB70" s="204"/>
      <c r="AC70" s="204"/>
      <c r="AD70" s="204"/>
      <c r="AE70" s="204"/>
      <c r="AF70" s="204"/>
      <c r="AG70" s="205"/>
    </row>
    <row r="71" spans="1:33">
      <c r="A71" s="14"/>
      <c r="B71" s="4" t="s">
        <v>6</v>
      </c>
      <c r="C71" s="4" t="s">
        <v>27</v>
      </c>
      <c r="D71" s="4" t="s">
        <v>28</v>
      </c>
      <c r="E71" s="4" t="s">
        <v>30</v>
      </c>
      <c r="F71" s="4" t="s">
        <v>7</v>
      </c>
      <c r="G71" s="15" t="s">
        <v>8</v>
      </c>
      <c r="I71" s="14"/>
      <c r="J71" s="4" t="s">
        <v>6</v>
      </c>
      <c r="K71" s="4" t="s">
        <v>27</v>
      </c>
      <c r="L71" s="4" t="s">
        <v>28</v>
      </c>
      <c r="M71" s="4" t="s">
        <v>30</v>
      </c>
      <c r="N71" s="4" t="s">
        <v>7</v>
      </c>
      <c r="O71" s="15" t="s">
        <v>8</v>
      </c>
      <c r="Q71" s="14"/>
      <c r="R71" s="4" t="s">
        <v>6</v>
      </c>
      <c r="S71" s="4" t="s">
        <v>27</v>
      </c>
      <c r="T71" s="4" t="s">
        <v>28</v>
      </c>
      <c r="U71" s="4" t="s">
        <v>29</v>
      </c>
      <c r="V71" s="4" t="s">
        <v>93</v>
      </c>
      <c r="W71" s="4" t="s">
        <v>31</v>
      </c>
      <c r="X71" s="15" t="s">
        <v>8</v>
      </c>
      <c r="Z71" s="26"/>
      <c r="AA71" s="4" t="s">
        <v>6</v>
      </c>
      <c r="AB71" s="4" t="s">
        <v>27</v>
      </c>
      <c r="AC71" s="4" t="s">
        <v>28</v>
      </c>
      <c r="AD71" s="4" t="s">
        <v>30</v>
      </c>
      <c r="AE71" s="4" t="s">
        <v>26</v>
      </c>
      <c r="AF71" s="4" t="s">
        <v>7</v>
      </c>
      <c r="AG71" s="15" t="s">
        <v>8</v>
      </c>
    </row>
    <row r="72" spans="1:33">
      <c r="A72" s="14">
        <v>1</v>
      </c>
      <c r="B72" s="10">
        <v>215</v>
      </c>
      <c r="C72" s="9">
        <v>1080</v>
      </c>
      <c r="D72" s="9">
        <v>1175</v>
      </c>
      <c r="E72" s="11">
        <v>5100</v>
      </c>
      <c r="F72" s="12">
        <v>-38</v>
      </c>
      <c r="G72" s="22">
        <f>B72+C72+D72+E72+F72+$W$4+$U$4</f>
        <v>8052</v>
      </c>
      <c r="I72" s="14">
        <v>1</v>
      </c>
      <c r="J72" s="10">
        <v>191</v>
      </c>
      <c r="K72" s="4">
        <f>C72</f>
        <v>1080</v>
      </c>
      <c r="L72" s="4">
        <f>D72</f>
        <v>1175</v>
      </c>
      <c r="M72" s="4">
        <f>E72</f>
        <v>5100</v>
      </c>
      <c r="N72" s="12">
        <v>-38</v>
      </c>
      <c r="O72" s="22">
        <f t="shared" ref="O72:O79" si="14">J72+K72+L72+M72+N72+$W$4+$U$4</f>
        <v>8028</v>
      </c>
      <c r="Q72" s="14">
        <v>1</v>
      </c>
      <c r="R72" s="10">
        <v>272</v>
      </c>
      <c r="S72" s="9">
        <v>1050</v>
      </c>
      <c r="T72" s="9">
        <v>1125</v>
      </c>
      <c r="U72" s="4"/>
      <c r="V72" s="11">
        <f>5115-12</f>
        <v>5103</v>
      </c>
      <c r="W72" s="12">
        <v>-27</v>
      </c>
      <c r="X72" s="22">
        <f t="shared" ref="X72:X79" si="15">R72+S72+T72+V72+W72+$AC$4+$U$4</f>
        <v>8043</v>
      </c>
      <c r="Z72" s="26">
        <v>1</v>
      </c>
      <c r="AA72" s="10">
        <v>878</v>
      </c>
      <c r="AB72" s="9">
        <v>1375</v>
      </c>
      <c r="AC72" s="9">
        <v>2835</v>
      </c>
      <c r="AD72" s="11">
        <f>1900+1400</f>
        <v>3300</v>
      </c>
      <c r="AE72" s="50">
        <v>85</v>
      </c>
      <c r="AF72" s="12">
        <v>50</v>
      </c>
      <c r="AG72" s="22">
        <f>AA72+AB72+AD72+AE72+AF72+AC72</f>
        <v>8523</v>
      </c>
    </row>
    <row r="73" spans="1:33">
      <c r="A73" s="14">
        <v>2</v>
      </c>
      <c r="B73" s="10">
        <v>197</v>
      </c>
      <c r="C73" s="9">
        <v>980</v>
      </c>
      <c r="D73" s="4">
        <f>D72</f>
        <v>1175</v>
      </c>
      <c r="E73" s="4">
        <f>E72</f>
        <v>5100</v>
      </c>
      <c r="F73" s="12">
        <v>-38</v>
      </c>
      <c r="G73" s="22">
        <f t="shared" ref="G73:G79" si="16">B73+C73+D73+E73+F73+$W$4+$U$4</f>
        <v>7934</v>
      </c>
      <c r="I73" s="14">
        <v>2</v>
      </c>
      <c r="J73" s="10">
        <v>175</v>
      </c>
      <c r="K73" s="4">
        <f t="shared" ref="K73:K79" si="17">C73</f>
        <v>980</v>
      </c>
      <c r="L73" s="4">
        <f>D72</f>
        <v>1175</v>
      </c>
      <c r="M73" s="4">
        <f>M72</f>
        <v>5100</v>
      </c>
      <c r="N73" s="12">
        <v>-38</v>
      </c>
      <c r="O73" s="22">
        <f t="shared" si="14"/>
        <v>7912</v>
      </c>
      <c r="Q73" s="14">
        <v>2</v>
      </c>
      <c r="R73" s="10">
        <v>215</v>
      </c>
      <c r="S73" s="4">
        <f>S72</f>
        <v>1050</v>
      </c>
      <c r="T73" s="4">
        <f>T72</f>
        <v>1125</v>
      </c>
      <c r="U73" s="4"/>
      <c r="V73" s="4">
        <f>V72</f>
        <v>5103</v>
      </c>
      <c r="W73" s="12">
        <v>-27</v>
      </c>
      <c r="X73" s="22">
        <f t="shared" si="15"/>
        <v>7986</v>
      </c>
      <c r="Z73" s="26">
        <v>2</v>
      </c>
      <c r="AA73" s="10">
        <v>577</v>
      </c>
      <c r="AB73" s="4">
        <f>AB72</f>
        <v>1375</v>
      </c>
      <c r="AC73" s="4">
        <f>AC72</f>
        <v>2835</v>
      </c>
      <c r="AD73" s="4">
        <f>AD72</f>
        <v>3300</v>
      </c>
      <c r="AE73" s="4">
        <f>AE72</f>
        <v>85</v>
      </c>
      <c r="AF73" s="12">
        <v>50</v>
      </c>
      <c r="AG73" s="22">
        <f t="shared" ref="AG73:AG83" si="18">AA73+AB73+AD73+AE73+AF73+AC73</f>
        <v>8222</v>
      </c>
    </row>
    <row r="74" spans="1:33">
      <c r="A74" s="14">
        <v>3</v>
      </c>
      <c r="B74" s="10">
        <v>192</v>
      </c>
      <c r="C74" s="9">
        <v>1015</v>
      </c>
      <c r="D74" s="9">
        <v>1105</v>
      </c>
      <c r="E74" s="4">
        <f>E72</f>
        <v>5100</v>
      </c>
      <c r="F74" s="12">
        <v>-38</v>
      </c>
      <c r="G74" s="22">
        <f t="shared" si="16"/>
        <v>7894</v>
      </c>
      <c r="I74" s="14">
        <v>3</v>
      </c>
      <c r="J74" s="10">
        <v>170</v>
      </c>
      <c r="K74" s="4">
        <f t="shared" si="17"/>
        <v>1015</v>
      </c>
      <c r="L74" s="4">
        <f>D74</f>
        <v>1105</v>
      </c>
      <c r="M74" s="4">
        <f>M72</f>
        <v>5100</v>
      </c>
      <c r="N74" s="12">
        <v>-38</v>
      </c>
      <c r="O74" s="22">
        <f t="shared" si="14"/>
        <v>7872</v>
      </c>
      <c r="Q74" s="14">
        <v>3</v>
      </c>
      <c r="R74" s="10">
        <v>263</v>
      </c>
      <c r="S74" s="9">
        <v>910</v>
      </c>
      <c r="T74" s="4">
        <f>T72</f>
        <v>1125</v>
      </c>
      <c r="U74" s="4"/>
      <c r="V74" s="4">
        <f>V72</f>
        <v>5103</v>
      </c>
      <c r="W74" s="12">
        <v>-27</v>
      </c>
      <c r="X74" s="22">
        <f t="shared" si="15"/>
        <v>7894</v>
      </c>
      <c r="Z74" s="26">
        <v>3</v>
      </c>
      <c r="AA74" s="10">
        <v>762</v>
      </c>
      <c r="AB74" s="9">
        <v>1020</v>
      </c>
      <c r="AC74" s="4">
        <f>AC72</f>
        <v>2835</v>
      </c>
      <c r="AD74" s="4">
        <f>AD72</f>
        <v>3300</v>
      </c>
      <c r="AE74" s="4">
        <f>AE72</f>
        <v>85</v>
      </c>
      <c r="AF74" s="12">
        <v>50</v>
      </c>
      <c r="AG74" s="22">
        <f t="shared" si="18"/>
        <v>8052</v>
      </c>
    </row>
    <row r="75" spans="1:33">
      <c r="A75" s="14">
        <v>4</v>
      </c>
      <c r="B75" s="10">
        <v>226</v>
      </c>
      <c r="C75" s="9">
        <v>1020</v>
      </c>
      <c r="D75" s="4">
        <f>D74</f>
        <v>1105</v>
      </c>
      <c r="E75" s="4">
        <f>E72</f>
        <v>5100</v>
      </c>
      <c r="F75" s="12">
        <v>-38</v>
      </c>
      <c r="G75" s="22">
        <f t="shared" si="16"/>
        <v>7933</v>
      </c>
      <c r="I75" s="14">
        <v>4</v>
      </c>
      <c r="J75" s="10">
        <v>203</v>
      </c>
      <c r="K75" s="4">
        <f t="shared" si="17"/>
        <v>1020</v>
      </c>
      <c r="L75" s="4">
        <f>D74</f>
        <v>1105</v>
      </c>
      <c r="M75" s="4">
        <f>M72</f>
        <v>5100</v>
      </c>
      <c r="N75" s="12">
        <v>-38</v>
      </c>
      <c r="O75" s="22">
        <f t="shared" si="14"/>
        <v>7910</v>
      </c>
      <c r="Q75" s="14">
        <v>4</v>
      </c>
      <c r="R75" s="10">
        <v>254</v>
      </c>
      <c r="S75" s="4">
        <f>S74</f>
        <v>910</v>
      </c>
      <c r="T75" s="4">
        <f>T72</f>
        <v>1125</v>
      </c>
      <c r="U75" s="4"/>
      <c r="V75" s="4">
        <f>V72</f>
        <v>5103</v>
      </c>
      <c r="W75" s="12">
        <v>-27</v>
      </c>
      <c r="X75" s="22">
        <f t="shared" si="15"/>
        <v>7885</v>
      </c>
      <c r="Z75" s="26">
        <v>4</v>
      </c>
      <c r="AA75" s="10">
        <v>739</v>
      </c>
      <c r="AB75" s="4">
        <f>AB74</f>
        <v>1020</v>
      </c>
      <c r="AC75" s="4">
        <f>AC72</f>
        <v>2835</v>
      </c>
      <c r="AD75" s="4">
        <f>AD72</f>
        <v>3300</v>
      </c>
      <c r="AE75" s="4">
        <f>AE72</f>
        <v>85</v>
      </c>
      <c r="AF75" s="12">
        <v>50</v>
      </c>
      <c r="AG75" s="22">
        <f t="shared" si="18"/>
        <v>8029</v>
      </c>
    </row>
    <row r="76" spans="1:33">
      <c r="A76" s="14">
        <v>5</v>
      </c>
      <c r="B76" s="10">
        <v>180</v>
      </c>
      <c r="C76" s="9">
        <v>1030</v>
      </c>
      <c r="D76" s="9">
        <v>1075</v>
      </c>
      <c r="E76" s="11">
        <v>5075</v>
      </c>
      <c r="F76" s="12">
        <v>-38</v>
      </c>
      <c r="G76" s="22">
        <f t="shared" si="16"/>
        <v>7842</v>
      </c>
      <c r="I76" s="14">
        <v>5</v>
      </c>
      <c r="J76" s="10">
        <v>157</v>
      </c>
      <c r="K76" s="4">
        <f t="shared" si="17"/>
        <v>1030</v>
      </c>
      <c r="L76" s="4">
        <f>D76</f>
        <v>1075</v>
      </c>
      <c r="M76" s="4">
        <f>E76</f>
        <v>5075</v>
      </c>
      <c r="N76" s="12">
        <v>-38</v>
      </c>
      <c r="O76" s="22">
        <f t="shared" si="14"/>
        <v>7819</v>
      </c>
      <c r="Q76" s="14">
        <v>5</v>
      </c>
      <c r="R76" s="10">
        <v>262</v>
      </c>
      <c r="S76" s="9">
        <v>940</v>
      </c>
      <c r="T76" s="9">
        <v>1055</v>
      </c>
      <c r="U76" s="4"/>
      <c r="V76" s="4">
        <f>V72</f>
        <v>5103</v>
      </c>
      <c r="W76" s="12">
        <v>-27</v>
      </c>
      <c r="X76" s="22">
        <f t="shared" si="15"/>
        <v>7853</v>
      </c>
      <c r="Z76" s="26">
        <v>5</v>
      </c>
      <c r="AA76" s="10">
        <v>778</v>
      </c>
      <c r="AB76" s="9">
        <v>1110</v>
      </c>
      <c r="AC76" s="9">
        <v>2565</v>
      </c>
      <c r="AD76" s="4">
        <f>AD72</f>
        <v>3300</v>
      </c>
      <c r="AE76" s="50">
        <v>85</v>
      </c>
      <c r="AF76" s="12">
        <v>50</v>
      </c>
      <c r="AG76" s="22">
        <f t="shared" si="18"/>
        <v>7888</v>
      </c>
    </row>
    <row r="77" spans="1:33">
      <c r="A77" s="14">
        <v>6</v>
      </c>
      <c r="B77" s="10">
        <v>179</v>
      </c>
      <c r="C77" s="9">
        <v>890</v>
      </c>
      <c r="D77" s="4">
        <f>D76</f>
        <v>1075</v>
      </c>
      <c r="E77" s="4">
        <f>E76</f>
        <v>5075</v>
      </c>
      <c r="F77" s="12">
        <v>-38</v>
      </c>
      <c r="G77" s="22">
        <f t="shared" si="16"/>
        <v>7701</v>
      </c>
      <c r="I77" s="14">
        <v>6</v>
      </c>
      <c r="J77" s="10">
        <v>160</v>
      </c>
      <c r="K77" s="4">
        <f t="shared" si="17"/>
        <v>890</v>
      </c>
      <c r="L77" s="4">
        <f>D76</f>
        <v>1075</v>
      </c>
      <c r="M77" s="4">
        <f>M76</f>
        <v>5075</v>
      </c>
      <c r="N77" s="12">
        <v>-38</v>
      </c>
      <c r="O77" s="22">
        <f t="shared" si="14"/>
        <v>7682</v>
      </c>
      <c r="Q77" s="14">
        <v>6</v>
      </c>
      <c r="R77" s="10">
        <v>248</v>
      </c>
      <c r="S77" s="4">
        <f>S76</f>
        <v>940</v>
      </c>
      <c r="T77" s="4">
        <f>T76</f>
        <v>1055</v>
      </c>
      <c r="U77" s="4"/>
      <c r="V77" s="4">
        <f>V72</f>
        <v>5103</v>
      </c>
      <c r="W77" s="12">
        <v>-27</v>
      </c>
      <c r="X77" s="22">
        <f t="shared" si="15"/>
        <v>7839</v>
      </c>
      <c r="Z77" s="26">
        <v>6</v>
      </c>
      <c r="AA77" s="10">
        <v>554</v>
      </c>
      <c r="AB77" s="4">
        <f>AB76</f>
        <v>1110</v>
      </c>
      <c r="AC77" s="4">
        <f>AC76</f>
        <v>2565</v>
      </c>
      <c r="AD77" s="4">
        <f>AD72</f>
        <v>3300</v>
      </c>
      <c r="AE77" s="4">
        <f>AE76</f>
        <v>85</v>
      </c>
      <c r="AF77" s="12">
        <v>50</v>
      </c>
      <c r="AG77" s="22">
        <f t="shared" si="18"/>
        <v>7664</v>
      </c>
    </row>
    <row r="78" spans="1:33">
      <c r="A78" s="14">
        <v>7</v>
      </c>
      <c r="B78" s="10">
        <v>174</v>
      </c>
      <c r="C78" s="9">
        <v>915</v>
      </c>
      <c r="D78" s="9">
        <v>985</v>
      </c>
      <c r="E78" s="4">
        <f>E76</f>
        <v>5075</v>
      </c>
      <c r="F78" s="12">
        <v>-38</v>
      </c>
      <c r="G78" s="22">
        <f t="shared" si="16"/>
        <v>7631</v>
      </c>
      <c r="I78" s="14">
        <v>7</v>
      </c>
      <c r="J78" s="10">
        <v>153</v>
      </c>
      <c r="K78" s="4">
        <f t="shared" si="17"/>
        <v>915</v>
      </c>
      <c r="L78" s="4">
        <f>D78</f>
        <v>985</v>
      </c>
      <c r="M78" s="4">
        <f>M76</f>
        <v>5075</v>
      </c>
      <c r="N78" s="12">
        <v>-38</v>
      </c>
      <c r="O78" s="22">
        <f t="shared" si="14"/>
        <v>7610</v>
      </c>
      <c r="Q78" s="14">
        <v>7</v>
      </c>
      <c r="R78" s="10">
        <v>226</v>
      </c>
      <c r="S78" s="9">
        <v>990</v>
      </c>
      <c r="T78" s="4">
        <f>T76</f>
        <v>1055</v>
      </c>
      <c r="U78" s="4"/>
      <c r="V78" s="4">
        <f>V72</f>
        <v>5103</v>
      </c>
      <c r="W78" s="12">
        <v>-27</v>
      </c>
      <c r="X78" s="22">
        <f t="shared" si="15"/>
        <v>7867</v>
      </c>
      <c r="Z78" s="26">
        <v>7</v>
      </c>
      <c r="AA78" s="10">
        <v>612</v>
      </c>
      <c r="AB78" s="9">
        <v>990</v>
      </c>
      <c r="AC78" s="4">
        <f>AC77</f>
        <v>2565</v>
      </c>
      <c r="AD78" s="4">
        <f>AD72</f>
        <v>3300</v>
      </c>
      <c r="AE78" s="4">
        <f>AE77</f>
        <v>85</v>
      </c>
      <c r="AF78" s="12">
        <v>50</v>
      </c>
      <c r="AG78" s="22">
        <f t="shared" si="18"/>
        <v>7602</v>
      </c>
    </row>
    <row r="79" spans="1:33" ht="15" thickBot="1">
      <c r="A79" s="14">
        <v>8</v>
      </c>
      <c r="B79" s="10">
        <v>231</v>
      </c>
      <c r="C79" s="9">
        <v>855</v>
      </c>
      <c r="D79" s="4">
        <f>D78</f>
        <v>985</v>
      </c>
      <c r="E79" s="4">
        <f>E76</f>
        <v>5075</v>
      </c>
      <c r="F79" s="12">
        <v>-38</v>
      </c>
      <c r="G79" s="22">
        <f t="shared" si="16"/>
        <v>7628</v>
      </c>
      <c r="I79" s="16">
        <v>8</v>
      </c>
      <c r="J79" s="23">
        <v>216</v>
      </c>
      <c r="K79" s="17">
        <f t="shared" si="17"/>
        <v>855</v>
      </c>
      <c r="L79" s="17">
        <f>D78</f>
        <v>985</v>
      </c>
      <c r="M79" s="17">
        <f>M76</f>
        <v>5075</v>
      </c>
      <c r="N79" s="25">
        <v>-38</v>
      </c>
      <c r="O79" s="24">
        <f t="shared" si="14"/>
        <v>7613</v>
      </c>
      <c r="Q79" s="14">
        <v>8</v>
      </c>
      <c r="R79" s="10">
        <v>256</v>
      </c>
      <c r="S79" s="4">
        <f>S78</f>
        <v>990</v>
      </c>
      <c r="T79" s="4">
        <f>T76</f>
        <v>1055</v>
      </c>
      <c r="U79" s="4"/>
      <c r="V79" s="4">
        <f>V72</f>
        <v>5103</v>
      </c>
      <c r="W79" s="12">
        <v>-27</v>
      </c>
      <c r="X79" s="22">
        <f t="shared" si="15"/>
        <v>7897</v>
      </c>
      <c r="Z79" s="26">
        <v>8</v>
      </c>
      <c r="AA79" s="10">
        <v>665</v>
      </c>
      <c r="AB79" s="4">
        <f>AB78</f>
        <v>990</v>
      </c>
      <c r="AC79" s="4">
        <f>AC77</f>
        <v>2565</v>
      </c>
      <c r="AD79" s="4">
        <f>AD72</f>
        <v>3300</v>
      </c>
      <c r="AE79" s="4">
        <f>AE77</f>
        <v>85</v>
      </c>
      <c r="AF79" s="12">
        <v>50</v>
      </c>
      <c r="AG79" s="22">
        <f t="shared" si="18"/>
        <v>7655</v>
      </c>
    </row>
    <row r="80" spans="1:33" ht="15" thickBot="1">
      <c r="A80" s="14">
        <v>9</v>
      </c>
      <c r="B80" s="10">
        <v>204</v>
      </c>
      <c r="C80" s="9">
        <v>880</v>
      </c>
      <c r="D80" s="9">
        <v>620</v>
      </c>
      <c r="E80" s="11">
        <v>5265</v>
      </c>
      <c r="F80" s="12">
        <v>-24</v>
      </c>
      <c r="G80" s="22">
        <f t="shared" ref="G80:G85" si="19">B80+C80+D80+E80+F80+$Y$4+$U$4</f>
        <v>7430</v>
      </c>
      <c r="Q80" s="14">
        <v>9</v>
      </c>
      <c r="R80" s="10">
        <v>245</v>
      </c>
      <c r="S80" s="9">
        <v>965</v>
      </c>
      <c r="T80" s="9">
        <v>1085</v>
      </c>
      <c r="U80" s="33"/>
      <c r="V80" s="11">
        <f>5050-12</f>
        <v>5038</v>
      </c>
      <c r="W80" s="12">
        <v>-27</v>
      </c>
      <c r="X80" s="22">
        <f t="shared" ref="X80:X87" si="20">R80+S80+T80+V80+W80+U80+$AC$4+$U$4</f>
        <v>7826</v>
      </c>
      <c r="Z80" s="26">
        <v>9</v>
      </c>
      <c r="AA80" s="10">
        <v>491</v>
      </c>
      <c r="AB80" s="9">
        <v>720</v>
      </c>
      <c r="AC80" s="9">
        <v>2915</v>
      </c>
      <c r="AD80" s="4">
        <f>AD72</f>
        <v>3300</v>
      </c>
      <c r="AE80" s="50">
        <v>85</v>
      </c>
      <c r="AF80" s="12">
        <v>50</v>
      </c>
      <c r="AG80" s="22">
        <f t="shared" si="18"/>
        <v>7561</v>
      </c>
    </row>
    <row r="81" spans="1:33" ht="15" thickBot="1">
      <c r="A81" s="14">
        <v>10</v>
      </c>
      <c r="B81" s="10">
        <v>157</v>
      </c>
      <c r="C81" s="4">
        <f>C80</f>
        <v>880</v>
      </c>
      <c r="D81" s="4">
        <f>D80</f>
        <v>620</v>
      </c>
      <c r="E81" s="4">
        <f>E80</f>
        <v>5265</v>
      </c>
      <c r="F81" s="12">
        <v>-24</v>
      </c>
      <c r="G81" s="22">
        <f t="shared" si="19"/>
        <v>7383</v>
      </c>
      <c r="I81" s="200" t="s">
        <v>11</v>
      </c>
      <c r="J81" s="201"/>
      <c r="K81" s="201"/>
      <c r="L81" s="201"/>
      <c r="M81" s="201"/>
      <c r="N81" s="201"/>
      <c r="O81" s="202"/>
      <c r="Q81" s="14">
        <v>10</v>
      </c>
      <c r="R81" s="10">
        <v>191</v>
      </c>
      <c r="S81" s="4">
        <f>S80</f>
        <v>965</v>
      </c>
      <c r="T81" s="4">
        <f>T80</f>
        <v>1085</v>
      </c>
      <c r="U81" s="4"/>
      <c r="V81" s="4">
        <f>V80</f>
        <v>5038</v>
      </c>
      <c r="W81" s="12">
        <v>-27</v>
      </c>
      <c r="X81" s="22">
        <f t="shared" si="20"/>
        <v>7772</v>
      </c>
      <c r="Z81" s="26">
        <v>10</v>
      </c>
      <c r="AA81" s="10">
        <v>395</v>
      </c>
      <c r="AB81" s="4">
        <f>AB80</f>
        <v>720</v>
      </c>
      <c r="AC81" s="4">
        <f>AC80</f>
        <v>2915</v>
      </c>
      <c r="AD81" s="4">
        <f>AD72</f>
        <v>3300</v>
      </c>
      <c r="AE81" s="4">
        <f>AE80</f>
        <v>85</v>
      </c>
      <c r="AF81" s="12">
        <v>50</v>
      </c>
      <c r="AG81" s="22">
        <f t="shared" si="18"/>
        <v>7465</v>
      </c>
    </row>
    <row r="82" spans="1:33">
      <c r="A82" s="14">
        <v>11</v>
      </c>
      <c r="B82" s="10">
        <v>188</v>
      </c>
      <c r="C82" s="9">
        <v>740</v>
      </c>
      <c r="D82" s="4">
        <f>D81</f>
        <v>620</v>
      </c>
      <c r="E82" s="4">
        <f>E80</f>
        <v>5265</v>
      </c>
      <c r="F82" s="12">
        <v>-24</v>
      </c>
      <c r="G82" s="22">
        <f t="shared" si="19"/>
        <v>7274</v>
      </c>
      <c r="I82" s="42"/>
      <c r="J82" s="44" t="s">
        <v>6</v>
      </c>
      <c r="K82" s="44" t="s">
        <v>27</v>
      </c>
      <c r="L82" s="44" t="s">
        <v>28</v>
      </c>
      <c r="M82" s="44" t="s">
        <v>30</v>
      </c>
      <c r="N82" s="44" t="s">
        <v>7</v>
      </c>
      <c r="O82" s="43" t="s">
        <v>8</v>
      </c>
      <c r="Q82" s="14">
        <v>11</v>
      </c>
      <c r="R82" s="10">
        <v>229</v>
      </c>
      <c r="S82" s="9">
        <v>825</v>
      </c>
      <c r="T82" s="4">
        <f>T80</f>
        <v>1085</v>
      </c>
      <c r="U82" s="4"/>
      <c r="V82" s="4">
        <f>V80</f>
        <v>5038</v>
      </c>
      <c r="W82" s="12">
        <v>-27</v>
      </c>
      <c r="X82" s="22">
        <f t="shared" si="20"/>
        <v>7670</v>
      </c>
      <c r="Z82" s="26">
        <v>11</v>
      </c>
      <c r="AA82" s="10">
        <v>344</v>
      </c>
      <c r="AB82" s="9">
        <v>760</v>
      </c>
      <c r="AC82" s="4">
        <f>AC81</f>
        <v>2915</v>
      </c>
      <c r="AD82" s="4">
        <f>AD72</f>
        <v>3300</v>
      </c>
      <c r="AE82" s="4">
        <f>AE81</f>
        <v>85</v>
      </c>
      <c r="AF82" s="12">
        <v>50</v>
      </c>
      <c r="AG82" s="22">
        <f t="shared" si="18"/>
        <v>7454</v>
      </c>
    </row>
    <row r="83" spans="1:33" ht="15" thickBot="1">
      <c r="A83" s="14">
        <v>12</v>
      </c>
      <c r="B83" s="10">
        <v>174</v>
      </c>
      <c r="C83" s="4">
        <f>C82</f>
        <v>740</v>
      </c>
      <c r="D83" s="4">
        <f>D81</f>
        <v>620</v>
      </c>
      <c r="E83" s="4">
        <f>E80</f>
        <v>5265</v>
      </c>
      <c r="F83" s="12">
        <v>-24</v>
      </c>
      <c r="G83" s="22">
        <f t="shared" si="19"/>
        <v>7260</v>
      </c>
      <c r="I83" s="14">
        <v>1</v>
      </c>
      <c r="J83" s="10">
        <v>280</v>
      </c>
      <c r="K83" s="9">
        <v>1080</v>
      </c>
      <c r="L83" s="4">
        <f>T72</f>
        <v>1125</v>
      </c>
      <c r="M83" s="4">
        <f>V72</f>
        <v>5103</v>
      </c>
      <c r="N83" s="12">
        <v>-22</v>
      </c>
      <c r="O83" s="22">
        <f t="shared" ref="O83:O90" si="21">J83+K83+L83+M83+N83+$AC$4+$U$4</f>
        <v>8086</v>
      </c>
      <c r="Q83" s="14">
        <v>12</v>
      </c>
      <c r="R83" s="10">
        <v>221</v>
      </c>
      <c r="S83" s="4">
        <f>S82</f>
        <v>825</v>
      </c>
      <c r="T83" s="4">
        <f>T80</f>
        <v>1085</v>
      </c>
      <c r="U83" s="4"/>
      <c r="V83" s="4">
        <f>V80</f>
        <v>5038</v>
      </c>
      <c r="W83" s="12">
        <v>-27</v>
      </c>
      <c r="X83" s="22">
        <f t="shared" si="20"/>
        <v>7662</v>
      </c>
      <c r="Z83" s="27">
        <v>12</v>
      </c>
      <c r="AA83" s="23">
        <v>477</v>
      </c>
      <c r="AB83" s="17">
        <f>AB82</f>
        <v>760</v>
      </c>
      <c r="AC83" s="17">
        <f>AC81</f>
        <v>2915</v>
      </c>
      <c r="AD83" s="17">
        <f>AD72</f>
        <v>3300</v>
      </c>
      <c r="AE83" s="17">
        <f>AE81</f>
        <v>85</v>
      </c>
      <c r="AF83" s="12">
        <v>50</v>
      </c>
      <c r="AG83" s="24">
        <f t="shared" si="18"/>
        <v>7587</v>
      </c>
    </row>
    <row r="84" spans="1:33">
      <c r="A84" s="14">
        <v>13</v>
      </c>
      <c r="B84" s="10">
        <v>170</v>
      </c>
      <c r="C84" s="33"/>
      <c r="D84" s="9">
        <v>1295</v>
      </c>
      <c r="E84" s="4">
        <f>E80</f>
        <v>5265</v>
      </c>
      <c r="F84" s="12">
        <v>-18</v>
      </c>
      <c r="G84" s="22">
        <f t="shared" si="19"/>
        <v>7197</v>
      </c>
      <c r="I84" s="14">
        <v>2</v>
      </c>
      <c r="J84" s="10">
        <v>223</v>
      </c>
      <c r="K84" s="4">
        <f>K83</f>
        <v>1080</v>
      </c>
      <c r="L84" s="4">
        <f>T72</f>
        <v>1125</v>
      </c>
      <c r="M84" s="4">
        <f>V72</f>
        <v>5103</v>
      </c>
      <c r="N84" s="12">
        <v>-22</v>
      </c>
      <c r="O84" s="22">
        <f t="shared" si="21"/>
        <v>8029</v>
      </c>
      <c r="Q84" s="14">
        <v>13</v>
      </c>
      <c r="R84" s="10">
        <v>223</v>
      </c>
      <c r="S84" s="9">
        <v>865</v>
      </c>
      <c r="T84" s="9">
        <v>985</v>
      </c>
      <c r="U84" s="33"/>
      <c r="V84" s="4">
        <f>V80</f>
        <v>5038</v>
      </c>
      <c r="W84" s="12">
        <v>-27</v>
      </c>
      <c r="X84" s="22">
        <f t="shared" si="20"/>
        <v>7604</v>
      </c>
    </row>
    <row r="85" spans="1:33">
      <c r="A85" s="14">
        <v>14</v>
      </c>
      <c r="B85" s="10">
        <v>165</v>
      </c>
      <c r="C85" s="4"/>
      <c r="D85" s="4">
        <f>D84</f>
        <v>1295</v>
      </c>
      <c r="E85" s="4">
        <f>E84</f>
        <v>5265</v>
      </c>
      <c r="F85" s="12">
        <v>-18</v>
      </c>
      <c r="G85" s="22">
        <f t="shared" si="19"/>
        <v>7192</v>
      </c>
      <c r="I85" s="14">
        <v>3</v>
      </c>
      <c r="J85" s="10">
        <v>267</v>
      </c>
      <c r="K85" s="9">
        <v>950</v>
      </c>
      <c r="L85" s="4">
        <f>T72</f>
        <v>1125</v>
      </c>
      <c r="M85" s="4">
        <f>V72</f>
        <v>5103</v>
      </c>
      <c r="N85" s="12">
        <v>-22</v>
      </c>
      <c r="O85" s="22">
        <f t="shared" si="21"/>
        <v>7943</v>
      </c>
      <c r="Q85" s="14">
        <v>14</v>
      </c>
      <c r="R85" s="10">
        <v>203</v>
      </c>
      <c r="S85" s="4">
        <f>S84</f>
        <v>865</v>
      </c>
      <c r="T85" s="4">
        <f>T84</f>
        <v>985</v>
      </c>
      <c r="U85" s="4"/>
      <c r="V85" s="4">
        <f>V80</f>
        <v>5038</v>
      </c>
      <c r="W85" s="12">
        <v>-27</v>
      </c>
      <c r="X85" s="22">
        <f t="shared" si="20"/>
        <v>7584</v>
      </c>
    </row>
    <row r="86" spans="1:33">
      <c r="A86" s="14">
        <v>15</v>
      </c>
      <c r="B86" s="10">
        <v>867</v>
      </c>
      <c r="C86" s="4"/>
      <c r="D86" s="9">
        <v>5120</v>
      </c>
      <c r="E86" s="11">
        <v>565</v>
      </c>
      <c r="F86" s="12">
        <v>-3</v>
      </c>
      <c r="G86" s="22">
        <f>B86+C86+D86+E86+F86+$AA$4+$U$4</f>
        <v>7054</v>
      </c>
      <c r="I86" s="14">
        <v>4</v>
      </c>
      <c r="J86" s="10">
        <v>258</v>
      </c>
      <c r="K86" s="4">
        <f>K85</f>
        <v>950</v>
      </c>
      <c r="L86" s="4">
        <f>T72</f>
        <v>1125</v>
      </c>
      <c r="M86" s="4">
        <f>V72</f>
        <v>5103</v>
      </c>
      <c r="N86" s="12">
        <v>-22</v>
      </c>
      <c r="O86" s="22">
        <f t="shared" si="21"/>
        <v>7934</v>
      </c>
      <c r="Q86" s="14">
        <v>15</v>
      </c>
      <c r="R86" s="10">
        <v>195</v>
      </c>
      <c r="S86" s="9">
        <v>880</v>
      </c>
      <c r="T86" s="4">
        <f>T84</f>
        <v>985</v>
      </c>
      <c r="U86" s="4"/>
      <c r="V86" s="4">
        <f>V80</f>
        <v>5038</v>
      </c>
      <c r="W86" s="12">
        <v>-27</v>
      </c>
      <c r="X86" s="22">
        <f t="shared" si="20"/>
        <v>7591</v>
      </c>
    </row>
    <row r="87" spans="1:33">
      <c r="A87" s="14">
        <v>16</v>
      </c>
      <c r="B87" s="10">
        <v>114</v>
      </c>
      <c r="C87" s="9">
        <v>680</v>
      </c>
      <c r="D87" s="4">
        <f>D86</f>
        <v>5120</v>
      </c>
      <c r="E87">
        <f>E86</f>
        <v>565</v>
      </c>
      <c r="F87" s="12">
        <v>-3</v>
      </c>
      <c r="G87" s="22">
        <f>B87+C87+D87+E87+F87+$AA$4+$U$4</f>
        <v>6981</v>
      </c>
      <c r="I87" s="42">
        <v>5</v>
      </c>
      <c r="J87" s="121">
        <v>269</v>
      </c>
      <c r="K87" s="122">
        <v>975</v>
      </c>
      <c r="L87" s="44">
        <f>T76</f>
        <v>1055</v>
      </c>
      <c r="M87" s="44">
        <f>V76</f>
        <v>5103</v>
      </c>
      <c r="N87" s="123">
        <v>-22</v>
      </c>
      <c r="O87" s="124">
        <f t="shared" si="21"/>
        <v>7900</v>
      </c>
      <c r="Q87" s="14">
        <v>16</v>
      </c>
      <c r="R87" s="10">
        <v>216</v>
      </c>
      <c r="S87" s="4">
        <f>S86</f>
        <v>880</v>
      </c>
      <c r="T87" s="4">
        <f>T84</f>
        <v>985</v>
      </c>
      <c r="U87" s="4"/>
      <c r="V87" s="4">
        <f>V80</f>
        <v>5038</v>
      </c>
      <c r="W87" s="12">
        <v>-27</v>
      </c>
      <c r="X87" s="22">
        <f t="shared" si="20"/>
        <v>7612</v>
      </c>
    </row>
    <row r="88" spans="1:33" ht="15" thickBot="1">
      <c r="A88" s="16">
        <v>17</v>
      </c>
      <c r="B88" s="23">
        <v>114</v>
      </c>
      <c r="C88" s="54">
        <f>C87</f>
        <v>680</v>
      </c>
      <c r="D88" s="17">
        <f>D86</f>
        <v>5120</v>
      </c>
      <c r="E88" s="17">
        <f>E86</f>
        <v>565</v>
      </c>
      <c r="F88" s="25">
        <v>-3</v>
      </c>
      <c r="G88" s="24">
        <f>B88+C88+D88+E88+F88+$AA$4+$U$4</f>
        <v>6981</v>
      </c>
      <c r="I88" s="14">
        <v>6</v>
      </c>
      <c r="J88" s="10">
        <v>256</v>
      </c>
      <c r="K88" s="4">
        <f>K87</f>
        <v>975</v>
      </c>
      <c r="L88" s="4">
        <f>T76</f>
        <v>1055</v>
      </c>
      <c r="M88" s="4">
        <f>V76</f>
        <v>5103</v>
      </c>
      <c r="N88" s="12">
        <v>-22</v>
      </c>
      <c r="O88" s="22">
        <f t="shared" si="21"/>
        <v>7887</v>
      </c>
      <c r="Q88" s="14">
        <v>17</v>
      </c>
      <c r="R88" s="10">
        <v>428</v>
      </c>
      <c r="S88" s="9">
        <v>755</v>
      </c>
      <c r="T88" s="9">
        <v>590</v>
      </c>
      <c r="U88" s="4"/>
      <c r="V88" s="11">
        <f>5180-11</f>
        <v>5169</v>
      </c>
      <c r="W88" s="12">
        <v>-20</v>
      </c>
      <c r="X88" s="22">
        <f t="shared" ref="X88:X93" si="22">R88+S88+T88+V88+W88+$AC$4+$U$4</f>
        <v>7442</v>
      </c>
    </row>
    <row r="89" spans="1:33">
      <c r="I89" s="14">
        <v>7</v>
      </c>
      <c r="J89" s="10">
        <v>234</v>
      </c>
      <c r="K89" s="9">
        <v>1025</v>
      </c>
      <c r="L89" s="4">
        <f>T76</f>
        <v>1055</v>
      </c>
      <c r="M89" s="4">
        <f>V76</f>
        <v>5103</v>
      </c>
      <c r="N89" s="12">
        <v>-22</v>
      </c>
      <c r="O89" s="22">
        <f t="shared" si="21"/>
        <v>7915</v>
      </c>
      <c r="Q89" s="14">
        <v>18</v>
      </c>
      <c r="R89" s="10">
        <v>339</v>
      </c>
      <c r="S89" s="4">
        <f>S88</f>
        <v>755</v>
      </c>
      <c r="T89" s="4">
        <f>T88</f>
        <v>590</v>
      </c>
      <c r="U89" s="4"/>
      <c r="V89" s="4">
        <f>V88</f>
        <v>5169</v>
      </c>
      <c r="W89" s="12">
        <v>-20</v>
      </c>
      <c r="X89" s="22">
        <f t="shared" si="22"/>
        <v>7353</v>
      </c>
    </row>
    <row r="90" spans="1:33" ht="15" thickBot="1">
      <c r="I90" s="16">
        <v>8</v>
      </c>
      <c r="J90" s="23">
        <v>259</v>
      </c>
      <c r="K90" s="17">
        <f>K89</f>
        <v>1025</v>
      </c>
      <c r="L90" s="17">
        <f>T76</f>
        <v>1055</v>
      </c>
      <c r="M90" s="17">
        <f>V76</f>
        <v>5103</v>
      </c>
      <c r="N90" s="25">
        <v>-22</v>
      </c>
      <c r="O90" s="24">
        <f t="shared" si="21"/>
        <v>7940</v>
      </c>
      <c r="Q90" s="14">
        <v>19</v>
      </c>
      <c r="R90" s="10">
        <v>175</v>
      </c>
      <c r="S90" s="9">
        <v>830</v>
      </c>
      <c r="T90" s="4">
        <f>T88</f>
        <v>590</v>
      </c>
      <c r="U90" s="4"/>
      <c r="V90" s="4">
        <f>V88</f>
        <v>5169</v>
      </c>
      <c r="W90" s="12">
        <v>-20</v>
      </c>
      <c r="X90" s="22">
        <f t="shared" si="22"/>
        <v>7264</v>
      </c>
    </row>
    <row r="91" spans="1:33">
      <c r="Q91" s="14">
        <v>20</v>
      </c>
      <c r="R91" s="10">
        <v>164</v>
      </c>
      <c r="S91" s="4">
        <f>S90</f>
        <v>830</v>
      </c>
      <c r="T91" s="4">
        <f>T88</f>
        <v>590</v>
      </c>
      <c r="U91" s="4"/>
      <c r="V91" s="4">
        <f>V88</f>
        <v>5169</v>
      </c>
      <c r="W91" s="12">
        <v>-20</v>
      </c>
      <c r="X91" s="22">
        <f t="shared" si="22"/>
        <v>7253</v>
      </c>
    </row>
    <row r="92" spans="1:33">
      <c r="C92" s="34"/>
      <c r="D92" s="34"/>
      <c r="E92" s="34"/>
      <c r="Q92" s="14">
        <v>21</v>
      </c>
      <c r="R92" s="10">
        <v>163</v>
      </c>
      <c r="S92" s="33"/>
      <c r="T92" s="9">
        <v>1360</v>
      </c>
      <c r="U92" s="4"/>
      <c r="V92" s="4">
        <f>V88</f>
        <v>5169</v>
      </c>
      <c r="W92" s="12">
        <v>-15</v>
      </c>
      <c r="X92" s="22">
        <f t="shared" si="22"/>
        <v>7197</v>
      </c>
    </row>
    <row r="93" spans="1:33">
      <c r="C93" s="34"/>
      <c r="D93" s="34"/>
      <c r="E93" s="34"/>
      <c r="Q93" s="14">
        <v>22</v>
      </c>
      <c r="R93" s="10">
        <v>159</v>
      </c>
      <c r="S93" s="4"/>
      <c r="T93" s="4">
        <f>T92</f>
        <v>1360</v>
      </c>
      <c r="U93" s="4"/>
      <c r="V93" s="4">
        <f>V88</f>
        <v>5169</v>
      </c>
      <c r="W93" s="12">
        <v>-15</v>
      </c>
      <c r="X93" s="22">
        <f t="shared" si="22"/>
        <v>7193</v>
      </c>
    </row>
    <row r="94" spans="1:33">
      <c r="C94" s="34"/>
      <c r="D94" s="34"/>
      <c r="E94" s="34"/>
      <c r="Q94" s="14">
        <v>23</v>
      </c>
      <c r="R94" s="10">
        <v>843</v>
      </c>
      <c r="S94" s="4"/>
      <c r="T94" s="4"/>
      <c r="U94" s="4">
        <f>D86</f>
        <v>5120</v>
      </c>
      <c r="V94" s="4">
        <f>E86</f>
        <v>565</v>
      </c>
      <c r="W94" s="12">
        <v>-3</v>
      </c>
      <c r="X94" s="22">
        <f>R94+S94+T94+U94+V94+W94+$AA$4+$U$4</f>
        <v>7030</v>
      </c>
    </row>
    <row r="95" spans="1:33">
      <c r="J95" t="s">
        <v>14</v>
      </c>
      <c r="Q95" s="14">
        <v>24</v>
      </c>
      <c r="R95" s="10">
        <v>110</v>
      </c>
      <c r="S95" s="4"/>
      <c r="T95" s="9">
        <v>680</v>
      </c>
      <c r="U95" s="4">
        <f>D86</f>
        <v>5120</v>
      </c>
      <c r="V95" s="4">
        <f>E86</f>
        <v>565</v>
      </c>
      <c r="W95" s="12">
        <v>-3</v>
      </c>
      <c r="X95" s="22">
        <f>R95+S95+T95+U95+V95+W95+$AA$4+$U$4</f>
        <v>6977</v>
      </c>
    </row>
    <row r="96" spans="1:33" ht="15" thickBot="1">
      <c r="Q96" s="16">
        <v>25</v>
      </c>
      <c r="R96" s="23">
        <v>115</v>
      </c>
      <c r="S96" s="17"/>
      <c r="T96" s="54">
        <f>T95</f>
        <v>680</v>
      </c>
      <c r="U96" s="17">
        <f>D86</f>
        <v>5120</v>
      </c>
      <c r="V96" s="17">
        <f>E86</f>
        <v>565</v>
      </c>
      <c r="W96" s="25">
        <v>-3</v>
      </c>
      <c r="X96" s="24">
        <f>R96+S96+T96+U96+V96+W96+$AA$4+$U$4</f>
        <v>6982</v>
      </c>
    </row>
    <row r="97" spans="21:23">
      <c r="U97" s="125" t="s">
        <v>94</v>
      </c>
      <c r="V97" t="s">
        <v>95</v>
      </c>
    </row>
    <row r="98" spans="21:23">
      <c r="V98" t="s">
        <v>96</v>
      </c>
      <c r="W98" s="126">
        <v>5115</v>
      </c>
    </row>
    <row r="99" spans="21:23">
      <c r="V99" t="s">
        <v>97</v>
      </c>
      <c r="W99" s="126">
        <v>5050</v>
      </c>
    </row>
    <row r="100" spans="21:23">
      <c r="V100" t="s">
        <v>98</v>
      </c>
      <c r="W100" s="126">
        <v>5180</v>
      </c>
    </row>
  </sheetData>
  <mergeCells count="102">
    <mergeCell ref="A70:G70"/>
    <mergeCell ref="P62:AD66"/>
    <mergeCell ref="AF50:AJ51"/>
    <mergeCell ref="AJ33:AJ36"/>
    <mergeCell ref="AJ37:AJ40"/>
    <mergeCell ref="AJ41:AJ46"/>
    <mergeCell ref="X25:X32"/>
    <mergeCell ref="S8:X24"/>
    <mergeCell ref="S41:X57"/>
    <mergeCell ref="AF11:AJ12"/>
    <mergeCell ref="AF13:AJ13"/>
    <mergeCell ref="AF14:AG14"/>
    <mergeCell ref="AH14:AI14"/>
    <mergeCell ref="A61:F61"/>
    <mergeCell ref="I61:N61"/>
    <mergeCell ref="A50:F57"/>
    <mergeCell ref="G41:L57"/>
    <mergeCell ref="F16:F32"/>
    <mergeCell ref="A8:F15"/>
    <mergeCell ref="AF41:AF46"/>
    <mergeCell ref="AI41:AI46"/>
    <mergeCell ref="AI47:AI49"/>
    <mergeCell ref="AJ47:AJ49"/>
    <mergeCell ref="AF29:AF32"/>
    <mergeCell ref="W4:X4"/>
    <mergeCell ref="Y4:Z4"/>
    <mergeCell ref="AA4:AB4"/>
    <mergeCell ref="AC4:AD4"/>
    <mergeCell ref="W3:X3"/>
    <mergeCell ref="U3:V3"/>
    <mergeCell ref="D4:G4"/>
    <mergeCell ref="I81:O81"/>
    <mergeCell ref="Q70:X70"/>
    <mergeCell ref="L25:L32"/>
    <mergeCell ref="I70:O70"/>
    <mergeCell ref="Z70:AG70"/>
    <mergeCell ref="Y45:AD57"/>
    <mergeCell ref="P61:AD61"/>
    <mergeCell ref="R8:R32"/>
    <mergeCell ref="Y8:AD20"/>
    <mergeCell ref="AD21:AD32"/>
    <mergeCell ref="AG33:AG36"/>
    <mergeCell ref="AG37:AG40"/>
    <mergeCell ref="G8:L24"/>
    <mergeCell ref="AF19:AF24"/>
    <mergeCell ref="AF6:AJ6"/>
    <mergeCell ref="AF7:AJ8"/>
    <mergeCell ref="AF9:AJ10"/>
    <mergeCell ref="A1:AD1"/>
    <mergeCell ref="A5:AD5"/>
    <mergeCell ref="S6:X6"/>
    <mergeCell ref="A3:C3"/>
    <mergeCell ref="A4:C4"/>
    <mergeCell ref="A2:AD2"/>
    <mergeCell ref="A6:F6"/>
    <mergeCell ref="G6:L6"/>
    <mergeCell ref="M6:R6"/>
    <mergeCell ref="Y6:AD6"/>
    <mergeCell ref="D3:G3"/>
    <mergeCell ref="P3:Q3"/>
    <mergeCell ref="Y3:Z3"/>
    <mergeCell ref="P4:Q4"/>
    <mergeCell ref="R3:T3"/>
    <mergeCell ref="AA3:AB3"/>
    <mergeCell ref="AC3:AD3"/>
    <mergeCell ref="I4:K4"/>
    <mergeCell ref="I3:K3"/>
    <mergeCell ref="U4:V4"/>
    <mergeCell ref="L3:M3"/>
    <mergeCell ref="L4:M4"/>
    <mergeCell ref="N3:O3"/>
    <mergeCell ref="N4:O4"/>
    <mergeCell ref="AF33:AF36"/>
    <mergeCell ref="AI33:AI36"/>
    <mergeCell ref="AF37:AF40"/>
    <mergeCell ref="AI37:AI40"/>
    <mergeCell ref="AG41:AG46"/>
    <mergeCell ref="AG47:AG49"/>
    <mergeCell ref="AH29:AH32"/>
    <mergeCell ref="AH33:AH36"/>
    <mergeCell ref="AH37:AH40"/>
    <mergeCell ref="AH41:AH46"/>
    <mergeCell ref="AH47:AH49"/>
    <mergeCell ref="AG29:AG32"/>
    <mergeCell ref="AF47:AF49"/>
    <mergeCell ref="AJ14:AJ15"/>
    <mergeCell ref="AF16:AF18"/>
    <mergeCell ref="AI16:AI18"/>
    <mergeCell ref="AG16:AG18"/>
    <mergeCell ref="AH16:AH18"/>
    <mergeCell ref="AJ16:AJ18"/>
    <mergeCell ref="AJ19:AJ24"/>
    <mergeCell ref="AJ25:AJ28"/>
    <mergeCell ref="AJ29:AJ32"/>
    <mergeCell ref="AI19:AI24"/>
    <mergeCell ref="AF25:AF28"/>
    <mergeCell ref="AI25:AI28"/>
    <mergeCell ref="AH19:AH24"/>
    <mergeCell ref="AH25:AH28"/>
    <mergeCell ref="AG25:AG28"/>
    <mergeCell ref="AG19:AG24"/>
    <mergeCell ref="AI29:AI32"/>
  </mergeCells>
  <phoneticPr fontId="3" type="noConversion"/>
  <conditionalFormatting sqref="K25:K40">
    <cfRule type="containsBlanks" priority="16" stopIfTrue="1">
      <formula>LEN(TRIM(K25))=0</formula>
    </cfRule>
    <cfRule type="cellIs" dxfId="99" priority="17" stopIfTrue="1" operator="between">
      <formula>-$R$4</formula>
      <formula>$R$4</formula>
    </cfRule>
    <cfRule type="cellIs" dxfId="98" priority="18" stopIfTrue="1" operator="between">
      <formula>$R$4</formula>
      <formula>$S$4</formula>
    </cfRule>
    <cfRule type="cellIs" dxfId="97" priority="19" stopIfTrue="1" operator="between">
      <formula>-$R$4</formula>
      <formula>-$S$4</formula>
    </cfRule>
    <cfRule type="cellIs" dxfId="96" priority="20" operator="notBetween">
      <formula>-$S$4</formula>
      <formula>$S$4</formula>
    </cfRule>
  </conditionalFormatting>
  <conditionalFormatting sqref="Q8:Q57 E16:E49">
    <cfRule type="containsBlanks" priority="21" stopIfTrue="1">
      <formula>LEN(TRIM(E8))=0</formula>
    </cfRule>
    <cfRule type="cellIs" dxfId="95" priority="22" stopIfTrue="1" operator="between">
      <formula>-$R$4</formula>
      <formula>$R$4</formula>
    </cfRule>
    <cfRule type="cellIs" dxfId="94" priority="23" stopIfTrue="1" operator="between">
      <formula>$R$4</formula>
      <formula>$S$4</formula>
    </cfRule>
    <cfRule type="cellIs" dxfId="93" priority="24" stopIfTrue="1" operator="between">
      <formula>-$R$4</formula>
      <formula>-$S$4</formula>
    </cfRule>
    <cfRule type="cellIs" dxfId="92" priority="25" operator="notBetween">
      <formula>-$S$4</formula>
      <formula>$S$4</formula>
    </cfRule>
  </conditionalFormatting>
  <conditionalFormatting sqref="W25:W40">
    <cfRule type="containsBlanks" priority="6" stopIfTrue="1">
      <formula>LEN(TRIM(W25))=0</formula>
    </cfRule>
    <cfRule type="cellIs" dxfId="91" priority="7" stopIfTrue="1" operator="between">
      <formula>-$R$4</formula>
      <formula>$R$4</formula>
    </cfRule>
    <cfRule type="cellIs" dxfId="90" priority="8" stopIfTrue="1" operator="between">
      <formula>$R$4</formula>
      <formula>$S$4</formula>
    </cfRule>
    <cfRule type="cellIs" dxfId="89" priority="9" stopIfTrue="1" operator="between">
      <formula>-$R$4</formula>
      <formula>-$S$4</formula>
    </cfRule>
    <cfRule type="cellIs" dxfId="88" priority="10" operator="notBetween">
      <formula>-$S$4</formula>
      <formula>$S$4</formula>
    </cfRule>
  </conditionalFormatting>
  <conditionalFormatting sqref="AC21:AC44">
    <cfRule type="containsBlanks" priority="1" stopIfTrue="1">
      <formula>LEN(TRIM(AC21))=0</formula>
    </cfRule>
    <cfRule type="cellIs" dxfId="87" priority="2" stopIfTrue="1" operator="between">
      <formula>-$R$4</formula>
      <formula>$R$4</formula>
    </cfRule>
    <cfRule type="cellIs" dxfId="86" priority="3" stopIfTrue="1" operator="between">
      <formula>$R$4</formula>
      <formula>$S$4</formula>
    </cfRule>
    <cfRule type="cellIs" dxfId="85" priority="4" stopIfTrue="1" operator="between">
      <formula>-$R$4</formula>
      <formula>-$S$4</formula>
    </cfRule>
    <cfRule type="cellIs" dxfId="84" priority="5" operator="notBetween">
      <formula>-$S$4</formula>
      <formula>$S$4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6AAB9-1AD7-40F8-8671-FB5DAAC9C66C}">
  <dimension ref="A1:AK100"/>
  <sheetViews>
    <sheetView topLeftCell="A49" zoomScale="80" zoomScaleNormal="80" workbookViewId="0">
      <selection activeCell="G95" sqref="G95"/>
    </sheetView>
  </sheetViews>
  <sheetFormatPr baseColWidth="10" defaultColWidth="8.69140625" defaultRowHeight="14.6"/>
  <cols>
    <col min="18" max="18" width="8.61328125" customWidth="1"/>
    <col min="37" max="37" width="9.23046875" bestFit="1" customWidth="1"/>
  </cols>
  <sheetData>
    <row r="1" spans="1:37" ht="25.75" thickBot="1">
      <c r="A1" s="153" t="s">
        <v>101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5"/>
    </row>
    <row r="2" spans="1:37" ht="24" thickBot="1">
      <c r="A2" s="167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9"/>
      <c r="X2" s="169"/>
      <c r="Y2" s="169"/>
      <c r="Z2" s="169"/>
      <c r="AA2" s="169"/>
      <c r="AB2" s="169"/>
      <c r="AC2" s="169"/>
      <c r="AD2" s="170"/>
      <c r="AH2" s="119"/>
    </row>
    <row r="3" spans="1:37" ht="25.3">
      <c r="A3" s="163" t="s">
        <v>0</v>
      </c>
      <c r="B3" s="164"/>
      <c r="C3" s="164"/>
      <c r="D3" s="171"/>
      <c r="E3" s="171"/>
      <c r="F3" s="171"/>
      <c r="G3" s="172"/>
      <c r="H3" s="49" t="s">
        <v>1</v>
      </c>
      <c r="I3" s="184" t="s">
        <v>50</v>
      </c>
      <c r="J3" s="184"/>
      <c r="K3" s="185"/>
      <c r="L3" s="188" t="s">
        <v>21</v>
      </c>
      <c r="M3" s="189"/>
      <c r="N3" s="163" t="s">
        <v>22</v>
      </c>
      <c r="O3" s="164"/>
      <c r="P3" s="173" t="s">
        <v>99</v>
      </c>
      <c r="Q3" s="174"/>
      <c r="R3" s="178" t="s">
        <v>48</v>
      </c>
      <c r="S3" s="179"/>
      <c r="T3" s="180"/>
      <c r="U3" s="196" t="s">
        <v>23</v>
      </c>
      <c r="V3" s="197"/>
      <c r="W3" s="195" t="s">
        <v>15</v>
      </c>
      <c r="X3" s="175"/>
      <c r="Y3" s="175" t="s">
        <v>16</v>
      </c>
      <c r="Z3" s="175"/>
      <c r="AA3" s="175" t="s">
        <v>18</v>
      </c>
      <c r="AB3" s="175"/>
      <c r="AC3" s="175" t="s">
        <v>17</v>
      </c>
      <c r="AD3" s="181"/>
      <c r="AH3" s="119"/>
    </row>
    <row r="4" spans="1:37" ht="24" customHeight="1" thickBot="1">
      <c r="A4" s="165" t="s">
        <v>24</v>
      </c>
      <c r="B4" s="166"/>
      <c r="C4" s="166"/>
      <c r="D4" s="198"/>
      <c r="E4" s="198"/>
      <c r="F4" s="198"/>
      <c r="G4" s="199"/>
      <c r="H4" s="48" t="s">
        <v>2</v>
      </c>
      <c r="I4" s="182"/>
      <c r="J4" s="182"/>
      <c r="K4" s="183"/>
      <c r="L4" s="190"/>
      <c r="M4" s="191"/>
      <c r="N4" s="165" t="s">
        <v>25</v>
      </c>
      <c r="O4" s="166"/>
      <c r="P4" s="176" t="s">
        <v>99</v>
      </c>
      <c r="Q4" s="177"/>
      <c r="R4" s="94">
        <v>10</v>
      </c>
      <c r="S4" s="86">
        <v>15</v>
      </c>
      <c r="T4" s="93" t="s">
        <v>49</v>
      </c>
      <c r="U4" s="186">
        <v>0</v>
      </c>
      <c r="V4" s="187"/>
      <c r="W4" s="192">
        <v>520</v>
      </c>
      <c r="X4" s="193"/>
      <c r="Y4" s="193">
        <v>485</v>
      </c>
      <c r="Z4" s="193"/>
      <c r="AA4" s="193">
        <v>505</v>
      </c>
      <c r="AB4" s="193"/>
      <c r="AC4" s="193">
        <v>520</v>
      </c>
      <c r="AD4" s="194"/>
    </row>
    <row r="5" spans="1:37" ht="15" thickBot="1">
      <c r="A5" s="156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8"/>
      <c r="M5" s="158"/>
      <c r="N5" s="157"/>
      <c r="O5" s="157"/>
      <c r="P5" s="157"/>
      <c r="Q5" s="157"/>
      <c r="R5" s="157"/>
      <c r="S5" s="157"/>
      <c r="T5" s="157"/>
      <c r="U5" s="157"/>
      <c r="V5" s="157"/>
      <c r="W5" s="158"/>
      <c r="X5" s="158"/>
      <c r="Y5" s="158"/>
      <c r="Z5" s="158"/>
      <c r="AA5" s="158"/>
      <c r="AB5" s="158"/>
      <c r="AC5" s="158"/>
      <c r="AD5" s="159"/>
    </row>
    <row r="6" spans="1:37" ht="18.899999999999999" thickBot="1">
      <c r="A6" s="160" t="s">
        <v>3</v>
      </c>
      <c r="B6" s="161"/>
      <c r="C6" s="161"/>
      <c r="D6" s="161"/>
      <c r="E6" s="161"/>
      <c r="F6" s="162"/>
      <c r="G6" s="160" t="s">
        <v>9</v>
      </c>
      <c r="H6" s="161"/>
      <c r="I6" s="161"/>
      <c r="J6" s="161"/>
      <c r="K6" s="161"/>
      <c r="L6" s="162"/>
      <c r="M6" s="160" t="s">
        <v>10</v>
      </c>
      <c r="N6" s="161"/>
      <c r="O6" s="161"/>
      <c r="P6" s="161"/>
      <c r="Q6" s="161"/>
      <c r="R6" s="162"/>
      <c r="S6" s="160" t="s">
        <v>47</v>
      </c>
      <c r="T6" s="161"/>
      <c r="U6" s="161"/>
      <c r="V6" s="161"/>
      <c r="W6" s="161"/>
      <c r="X6" s="162"/>
      <c r="Y6" s="160" t="s">
        <v>4</v>
      </c>
      <c r="Z6" s="161"/>
      <c r="AA6" s="161"/>
      <c r="AB6" s="161"/>
      <c r="AC6" s="161"/>
      <c r="AD6" s="162"/>
      <c r="AF6" s="226" t="s">
        <v>89</v>
      </c>
      <c r="AG6" s="227"/>
      <c r="AH6" s="227"/>
      <c r="AI6" s="227"/>
      <c r="AJ6" s="228"/>
      <c r="AK6" s="120"/>
    </row>
    <row r="7" spans="1:37" ht="15" customHeight="1" thickBot="1">
      <c r="A7" s="1" t="s">
        <v>38</v>
      </c>
      <c r="B7" s="2" t="s">
        <v>39</v>
      </c>
      <c r="C7" s="2" t="s">
        <v>5</v>
      </c>
      <c r="D7" s="2" t="s">
        <v>20</v>
      </c>
      <c r="E7" s="2" t="s">
        <v>40</v>
      </c>
      <c r="F7" s="3" t="s">
        <v>41</v>
      </c>
      <c r="G7" s="1" t="s">
        <v>38</v>
      </c>
      <c r="H7" s="2" t="s">
        <v>39</v>
      </c>
      <c r="I7" s="2" t="s">
        <v>5</v>
      </c>
      <c r="J7" s="2" t="s">
        <v>20</v>
      </c>
      <c r="K7" s="2" t="s">
        <v>40</v>
      </c>
      <c r="L7" s="3" t="s">
        <v>41</v>
      </c>
      <c r="M7" s="1" t="s">
        <v>38</v>
      </c>
      <c r="N7" s="2" t="s">
        <v>39</v>
      </c>
      <c r="O7" s="2" t="s">
        <v>5</v>
      </c>
      <c r="P7" s="2" t="s">
        <v>20</v>
      </c>
      <c r="Q7" s="2" t="s">
        <v>40</v>
      </c>
      <c r="R7" s="3" t="s">
        <v>41</v>
      </c>
      <c r="S7" s="1" t="s">
        <v>38</v>
      </c>
      <c r="T7" s="2" t="s">
        <v>39</v>
      </c>
      <c r="U7" s="2" t="s">
        <v>37</v>
      </c>
      <c r="V7" s="2" t="s">
        <v>20</v>
      </c>
      <c r="W7" s="2" t="s">
        <v>40</v>
      </c>
      <c r="X7" s="3" t="s">
        <v>41</v>
      </c>
      <c r="Y7" s="1" t="s">
        <v>38</v>
      </c>
      <c r="Z7" s="2" t="s">
        <v>39</v>
      </c>
      <c r="AA7" s="2" t="s">
        <v>5</v>
      </c>
      <c r="AB7" s="2" t="s">
        <v>20</v>
      </c>
      <c r="AC7" s="2" t="s">
        <v>40</v>
      </c>
      <c r="AD7" s="3" t="s">
        <v>41</v>
      </c>
      <c r="AF7" s="229" t="s">
        <v>90</v>
      </c>
      <c r="AG7" s="230"/>
      <c r="AH7" s="230"/>
      <c r="AI7" s="230"/>
      <c r="AJ7" s="231"/>
      <c r="AK7" s="120"/>
    </row>
    <row r="8" spans="1:37">
      <c r="A8" s="222" t="s">
        <v>34</v>
      </c>
      <c r="B8" s="223"/>
      <c r="C8" s="223"/>
      <c r="D8" s="223"/>
      <c r="E8" s="223"/>
      <c r="F8" s="224"/>
      <c r="G8" s="222" t="s">
        <v>34</v>
      </c>
      <c r="H8" s="223"/>
      <c r="I8" s="223"/>
      <c r="J8" s="223"/>
      <c r="K8" s="223"/>
      <c r="L8" s="224"/>
      <c r="M8" s="35">
        <v>25</v>
      </c>
      <c r="N8" s="36"/>
      <c r="O8" s="36">
        <f>O57</f>
        <v>7143</v>
      </c>
      <c r="P8" s="37"/>
      <c r="Q8" s="91" t="str">
        <f t="shared" ref="Q8:Q57" si="0">IF(ISBLANK(N8),"",(N8-(O8+P8)))</f>
        <v/>
      </c>
      <c r="R8" s="219"/>
      <c r="S8" s="222" t="s">
        <v>34</v>
      </c>
      <c r="T8" s="223"/>
      <c r="U8" s="223"/>
      <c r="V8" s="223"/>
      <c r="W8" s="223"/>
      <c r="X8" s="224"/>
      <c r="Y8" s="222" t="s">
        <v>34</v>
      </c>
      <c r="Z8" s="223"/>
      <c r="AA8" s="223"/>
      <c r="AB8" s="223"/>
      <c r="AC8" s="223"/>
      <c r="AD8" s="224"/>
      <c r="AF8" s="232"/>
      <c r="AG8" s="233"/>
      <c r="AH8" s="233"/>
      <c r="AI8" s="233"/>
      <c r="AJ8" s="234"/>
    </row>
    <row r="9" spans="1:37">
      <c r="A9" s="212"/>
      <c r="B9" s="213"/>
      <c r="C9" s="213"/>
      <c r="D9" s="213"/>
      <c r="E9" s="213"/>
      <c r="F9" s="214"/>
      <c r="G9" s="212"/>
      <c r="H9" s="213"/>
      <c r="I9" s="213"/>
      <c r="J9" s="213"/>
      <c r="K9" s="213"/>
      <c r="L9" s="214"/>
      <c r="M9" s="31">
        <v>24</v>
      </c>
      <c r="N9" s="51"/>
      <c r="O9" s="51">
        <f>O56</f>
        <v>7146</v>
      </c>
      <c r="P9" s="32"/>
      <c r="Q9" s="87" t="str">
        <f t="shared" si="0"/>
        <v/>
      </c>
      <c r="R9" s="220"/>
      <c r="S9" s="212"/>
      <c r="T9" s="213"/>
      <c r="U9" s="213"/>
      <c r="V9" s="213"/>
      <c r="W9" s="213"/>
      <c r="X9" s="214"/>
      <c r="Y9" s="212"/>
      <c r="Z9" s="213"/>
      <c r="AA9" s="213"/>
      <c r="AB9" s="213"/>
      <c r="AC9" s="213"/>
      <c r="AD9" s="214"/>
      <c r="AF9" s="232" t="s">
        <v>91</v>
      </c>
      <c r="AG9" s="233"/>
      <c r="AH9" s="233"/>
      <c r="AI9" s="233"/>
      <c r="AJ9" s="234"/>
    </row>
    <row r="10" spans="1:37">
      <c r="A10" s="212"/>
      <c r="B10" s="213"/>
      <c r="C10" s="213"/>
      <c r="D10" s="213"/>
      <c r="E10" s="213"/>
      <c r="F10" s="214"/>
      <c r="G10" s="212"/>
      <c r="H10" s="213"/>
      <c r="I10" s="213"/>
      <c r="J10" s="213"/>
      <c r="K10" s="213"/>
      <c r="L10" s="214"/>
      <c r="M10" s="18">
        <v>23</v>
      </c>
      <c r="N10" s="13"/>
      <c r="O10" s="13">
        <f>O55</f>
        <v>7202</v>
      </c>
      <c r="P10" s="5"/>
      <c r="Q10" s="87" t="str">
        <f t="shared" si="0"/>
        <v/>
      </c>
      <c r="R10" s="220"/>
      <c r="S10" s="212"/>
      <c r="T10" s="213"/>
      <c r="U10" s="213"/>
      <c r="V10" s="213"/>
      <c r="W10" s="213"/>
      <c r="X10" s="214"/>
      <c r="Y10" s="212"/>
      <c r="Z10" s="213"/>
      <c r="AA10" s="213"/>
      <c r="AB10" s="213"/>
      <c r="AC10" s="213"/>
      <c r="AD10" s="214"/>
      <c r="AF10" s="232"/>
      <c r="AG10" s="233"/>
      <c r="AH10" s="233"/>
      <c r="AI10" s="233"/>
      <c r="AJ10" s="234"/>
    </row>
    <row r="11" spans="1:37">
      <c r="A11" s="212"/>
      <c r="B11" s="213"/>
      <c r="C11" s="213"/>
      <c r="D11" s="213"/>
      <c r="E11" s="213"/>
      <c r="F11" s="214"/>
      <c r="G11" s="212"/>
      <c r="H11" s="213"/>
      <c r="I11" s="213"/>
      <c r="J11" s="213"/>
      <c r="K11" s="213"/>
      <c r="L11" s="214"/>
      <c r="M11" s="14">
        <v>22</v>
      </c>
      <c r="N11" s="4"/>
      <c r="O11" s="4">
        <f>O54</f>
        <v>7365</v>
      </c>
      <c r="P11" s="5"/>
      <c r="Q11" s="87" t="str">
        <f t="shared" si="0"/>
        <v/>
      </c>
      <c r="R11" s="220"/>
      <c r="S11" s="212"/>
      <c r="T11" s="213"/>
      <c r="U11" s="213"/>
      <c r="V11" s="213"/>
      <c r="W11" s="213"/>
      <c r="X11" s="214"/>
      <c r="Y11" s="212"/>
      <c r="Z11" s="213"/>
      <c r="AA11" s="213"/>
      <c r="AB11" s="213"/>
      <c r="AC11" s="213"/>
      <c r="AD11" s="214"/>
      <c r="AF11" s="232" t="s">
        <v>92</v>
      </c>
      <c r="AG11" s="233"/>
      <c r="AH11" s="233"/>
      <c r="AI11" s="233"/>
      <c r="AJ11" s="234"/>
    </row>
    <row r="12" spans="1:37">
      <c r="A12" s="212"/>
      <c r="B12" s="213"/>
      <c r="C12" s="213"/>
      <c r="D12" s="213"/>
      <c r="E12" s="213"/>
      <c r="F12" s="214"/>
      <c r="G12" s="212"/>
      <c r="H12" s="213"/>
      <c r="I12" s="213"/>
      <c r="J12" s="213"/>
      <c r="K12" s="213"/>
      <c r="L12" s="214"/>
      <c r="M12" s="14">
        <v>21</v>
      </c>
      <c r="N12" s="4"/>
      <c r="O12" s="4">
        <f>O53</f>
        <v>7369</v>
      </c>
      <c r="P12" s="5"/>
      <c r="Q12" s="87" t="str">
        <f t="shared" si="0"/>
        <v/>
      </c>
      <c r="R12" s="220"/>
      <c r="S12" s="212"/>
      <c r="T12" s="213"/>
      <c r="U12" s="213"/>
      <c r="V12" s="213"/>
      <c r="W12" s="213"/>
      <c r="X12" s="214"/>
      <c r="Y12" s="212"/>
      <c r="Z12" s="213"/>
      <c r="AA12" s="213"/>
      <c r="AB12" s="213"/>
      <c r="AC12" s="213"/>
      <c r="AD12" s="214"/>
      <c r="AF12" s="232"/>
      <c r="AG12" s="233"/>
      <c r="AH12" s="233"/>
      <c r="AI12" s="233"/>
      <c r="AJ12" s="234"/>
    </row>
    <row r="13" spans="1:37" ht="15" thickBot="1">
      <c r="A13" s="212"/>
      <c r="B13" s="213"/>
      <c r="C13" s="213"/>
      <c r="D13" s="213"/>
      <c r="E13" s="213"/>
      <c r="F13" s="214"/>
      <c r="G13" s="212"/>
      <c r="H13" s="213"/>
      <c r="I13" s="213"/>
      <c r="J13" s="213"/>
      <c r="K13" s="213"/>
      <c r="L13" s="214"/>
      <c r="M13" s="14">
        <v>20</v>
      </c>
      <c r="N13" s="4"/>
      <c r="O13" s="4">
        <f>O52</f>
        <v>7425</v>
      </c>
      <c r="P13" s="5"/>
      <c r="Q13" s="87" t="str">
        <f t="shared" si="0"/>
        <v/>
      </c>
      <c r="R13" s="220"/>
      <c r="S13" s="212"/>
      <c r="T13" s="213"/>
      <c r="U13" s="213"/>
      <c r="V13" s="213"/>
      <c r="W13" s="213"/>
      <c r="X13" s="214"/>
      <c r="Y13" s="212"/>
      <c r="Z13" s="213"/>
      <c r="AA13" s="213"/>
      <c r="AB13" s="213"/>
      <c r="AC13" s="213"/>
      <c r="AD13" s="214"/>
      <c r="AF13" s="251"/>
      <c r="AG13" s="252"/>
      <c r="AH13" s="252"/>
      <c r="AI13" s="252"/>
      <c r="AJ13" s="253"/>
    </row>
    <row r="14" spans="1:37">
      <c r="A14" s="212"/>
      <c r="B14" s="213"/>
      <c r="C14" s="213"/>
      <c r="D14" s="213"/>
      <c r="E14" s="213"/>
      <c r="F14" s="214"/>
      <c r="G14" s="212"/>
      <c r="H14" s="213"/>
      <c r="I14" s="213"/>
      <c r="J14" s="213"/>
      <c r="K14" s="213"/>
      <c r="L14" s="214"/>
      <c r="M14" s="14">
        <v>19</v>
      </c>
      <c r="N14" s="4"/>
      <c r="O14" s="4">
        <f>O51</f>
        <v>7436</v>
      </c>
      <c r="P14" s="5"/>
      <c r="Q14" s="87" t="str">
        <f t="shared" si="0"/>
        <v/>
      </c>
      <c r="R14" s="220"/>
      <c r="S14" s="212"/>
      <c r="T14" s="213"/>
      <c r="U14" s="213"/>
      <c r="V14" s="213"/>
      <c r="W14" s="213"/>
      <c r="X14" s="214"/>
      <c r="Y14" s="212"/>
      <c r="Z14" s="213"/>
      <c r="AA14" s="213"/>
      <c r="AB14" s="213"/>
      <c r="AC14" s="213"/>
      <c r="AD14" s="214"/>
      <c r="AF14" s="254" t="s">
        <v>64</v>
      </c>
      <c r="AG14" s="255"/>
      <c r="AH14" s="254" t="s">
        <v>66</v>
      </c>
      <c r="AI14" s="255"/>
      <c r="AJ14" s="131" t="s">
        <v>87</v>
      </c>
    </row>
    <row r="15" spans="1:37" ht="15" thickBot="1">
      <c r="A15" s="215"/>
      <c r="B15" s="158"/>
      <c r="C15" s="158"/>
      <c r="D15" s="158"/>
      <c r="E15" s="158"/>
      <c r="F15" s="159"/>
      <c r="G15" s="212"/>
      <c r="H15" s="213"/>
      <c r="I15" s="213"/>
      <c r="J15" s="213"/>
      <c r="K15" s="213"/>
      <c r="L15" s="214"/>
      <c r="M15" s="14">
        <v>18</v>
      </c>
      <c r="N15" s="4"/>
      <c r="O15" s="4">
        <f>O50</f>
        <v>7525</v>
      </c>
      <c r="P15" s="5"/>
      <c r="Q15" s="87" t="str">
        <f t="shared" si="0"/>
        <v/>
      </c>
      <c r="R15" s="220"/>
      <c r="S15" s="212"/>
      <c r="T15" s="213"/>
      <c r="U15" s="213"/>
      <c r="V15" s="213"/>
      <c r="W15" s="213"/>
      <c r="X15" s="214"/>
      <c r="Y15" s="212"/>
      <c r="Z15" s="213"/>
      <c r="AA15" s="213"/>
      <c r="AB15" s="213"/>
      <c r="AC15" s="213"/>
      <c r="AD15" s="214"/>
      <c r="AF15" s="16" t="s">
        <v>86</v>
      </c>
      <c r="AG15" s="41" t="s">
        <v>41</v>
      </c>
      <c r="AH15" s="16" t="s">
        <v>86</v>
      </c>
      <c r="AI15" s="41" t="s">
        <v>41</v>
      </c>
      <c r="AJ15" s="132"/>
    </row>
    <row r="16" spans="1:37">
      <c r="A16" s="35">
        <v>17</v>
      </c>
      <c r="B16" s="99"/>
      <c r="C16" s="36">
        <f>C49</f>
        <v>7136</v>
      </c>
      <c r="D16" s="37"/>
      <c r="E16" s="91" t="str">
        <f t="shared" ref="E16:E49" si="1">IF(ISBLANK(B16),"",(B16-(C16+D16)))</f>
        <v/>
      </c>
      <c r="F16" s="206"/>
      <c r="G16" s="212"/>
      <c r="H16" s="213"/>
      <c r="I16" s="213"/>
      <c r="J16" s="213"/>
      <c r="K16" s="213"/>
      <c r="L16" s="214"/>
      <c r="M16" s="14">
        <v>17</v>
      </c>
      <c r="N16" s="4"/>
      <c r="O16" s="4">
        <f>O49</f>
        <v>7615</v>
      </c>
      <c r="P16" s="5"/>
      <c r="Q16" s="87" t="str">
        <f t="shared" si="0"/>
        <v/>
      </c>
      <c r="R16" s="220"/>
      <c r="S16" s="212"/>
      <c r="T16" s="213"/>
      <c r="U16" s="213"/>
      <c r="V16" s="213"/>
      <c r="W16" s="213"/>
      <c r="X16" s="214"/>
      <c r="Y16" s="212"/>
      <c r="Z16" s="213"/>
      <c r="AA16" s="213"/>
      <c r="AB16" s="213"/>
      <c r="AC16" s="213"/>
      <c r="AD16" s="214"/>
      <c r="AF16" s="133" t="s">
        <v>75</v>
      </c>
      <c r="AG16" s="135">
        <f>SUM(B16:B18)/3 - SUM(C16:C18)/3</f>
        <v>-7169.666666666667</v>
      </c>
      <c r="AH16" s="133" t="s">
        <v>75</v>
      </c>
      <c r="AI16" s="135">
        <f>SUM(N8:N10)/3 - SUM(O8:O10)/3</f>
        <v>-7163.666666666667</v>
      </c>
      <c r="AJ16" s="137">
        <f>AG16-AI16</f>
        <v>-6</v>
      </c>
    </row>
    <row r="17" spans="1:36">
      <c r="A17" s="18">
        <v>16</v>
      </c>
      <c r="B17" s="72"/>
      <c r="C17" s="13">
        <f>C48</f>
        <v>7148</v>
      </c>
      <c r="D17" s="5"/>
      <c r="E17" s="87" t="str">
        <f t="shared" si="1"/>
        <v/>
      </c>
      <c r="F17" s="207"/>
      <c r="G17" s="212"/>
      <c r="H17" s="213"/>
      <c r="I17" s="213"/>
      <c r="J17" s="213"/>
      <c r="K17" s="213"/>
      <c r="L17" s="214"/>
      <c r="M17" s="20">
        <v>16</v>
      </c>
      <c r="N17" s="7"/>
      <c r="O17" s="7">
        <f>O48</f>
        <v>7786</v>
      </c>
      <c r="P17" s="5"/>
      <c r="Q17" s="87" t="str">
        <f t="shared" si="0"/>
        <v/>
      </c>
      <c r="R17" s="220"/>
      <c r="S17" s="212"/>
      <c r="T17" s="213"/>
      <c r="U17" s="213"/>
      <c r="V17" s="213"/>
      <c r="W17" s="213"/>
      <c r="X17" s="214"/>
      <c r="Y17" s="212"/>
      <c r="Z17" s="213"/>
      <c r="AA17" s="213"/>
      <c r="AB17" s="213"/>
      <c r="AC17" s="213"/>
      <c r="AD17" s="214"/>
      <c r="AF17" s="134"/>
      <c r="AG17" s="136"/>
      <c r="AH17" s="134"/>
      <c r="AI17" s="136"/>
      <c r="AJ17" s="138"/>
    </row>
    <row r="18" spans="1:36">
      <c r="A18" s="18">
        <v>15</v>
      </c>
      <c r="B18" s="72"/>
      <c r="C18" s="13">
        <f>C47</f>
        <v>7225</v>
      </c>
      <c r="D18" s="30"/>
      <c r="E18" s="87" t="str">
        <f t="shared" si="1"/>
        <v/>
      </c>
      <c r="F18" s="207"/>
      <c r="G18" s="212"/>
      <c r="H18" s="213"/>
      <c r="I18" s="213"/>
      <c r="J18" s="213"/>
      <c r="K18" s="213"/>
      <c r="L18" s="214"/>
      <c r="M18" s="20">
        <v>15</v>
      </c>
      <c r="N18" s="7"/>
      <c r="O18" s="7">
        <f>O47</f>
        <v>7765</v>
      </c>
      <c r="P18" s="5"/>
      <c r="Q18" s="87" t="str">
        <f t="shared" si="0"/>
        <v/>
      </c>
      <c r="R18" s="220"/>
      <c r="S18" s="212"/>
      <c r="T18" s="213"/>
      <c r="U18" s="213"/>
      <c r="V18" s="213"/>
      <c r="W18" s="213"/>
      <c r="X18" s="214"/>
      <c r="Y18" s="212"/>
      <c r="Z18" s="213"/>
      <c r="AA18" s="213"/>
      <c r="AB18" s="213"/>
      <c r="AC18" s="213"/>
      <c r="AD18" s="214"/>
      <c r="AF18" s="134"/>
      <c r="AG18" s="136"/>
      <c r="AH18" s="134"/>
      <c r="AI18" s="136"/>
      <c r="AJ18" s="138"/>
    </row>
    <row r="19" spans="1:36">
      <c r="A19" s="19">
        <v>14</v>
      </c>
      <c r="B19" s="73"/>
      <c r="C19" s="6">
        <f>C46</f>
        <v>7364</v>
      </c>
      <c r="D19" s="5"/>
      <c r="E19" s="87" t="str">
        <f t="shared" si="1"/>
        <v/>
      </c>
      <c r="F19" s="207"/>
      <c r="G19" s="212"/>
      <c r="H19" s="213"/>
      <c r="I19" s="213"/>
      <c r="J19" s="213"/>
      <c r="K19" s="213"/>
      <c r="L19" s="214"/>
      <c r="M19" s="20">
        <v>14</v>
      </c>
      <c r="N19" s="7"/>
      <c r="O19" s="7">
        <f>O46</f>
        <v>7757</v>
      </c>
      <c r="P19" s="5"/>
      <c r="Q19" s="87" t="str">
        <f t="shared" si="0"/>
        <v/>
      </c>
      <c r="R19" s="220"/>
      <c r="S19" s="212"/>
      <c r="T19" s="213"/>
      <c r="U19" s="213"/>
      <c r="V19" s="213"/>
      <c r="W19" s="213"/>
      <c r="X19" s="214"/>
      <c r="Y19" s="212"/>
      <c r="Z19" s="213"/>
      <c r="AA19" s="213"/>
      <c r="AB19" s="213"/>
      <c r="AC19" s="213"/>
      <c r="AD19" s="214"/>
      <c r="AF19" s="143" t="s">
        <v>85</v>
      </c>
      <c r="AG19" s="140">
        <f>SUM(B19:B24)/6 - SUM(C19:C24)/6</f>
        <v>-7463</v>
      </c>
      <c r="AH19" s="143" t="s">
        <v>85</v>
      </c>
      <c r="AI19" s="140">
        <f>SUM(N11:N16)/6 - SUM(O11:P16)/6</f>
        <v>-7455.833333333333</v>
      </c>
      <c r="AJ19" s="138">
        <f>AG19-AI19</f>
        <v>-7.1666666666669698</v>
      </c>
    </row>
    <row r="20" spans="1:36" ht="15" thickBot="1">
      <c r="A20" s="19">
        <v>13</v>
      </c>
      <c r="B20" s="73"/>
      <c r="C20" s="6">
        <f>C45</f>
        <v>7369</v>
      </c>
      <c r="D20" s="5"/>
      <c r="E20" s="87" t="str">
        <f t="shared" si="1"/>
        <v/>
      </c>
      <c r="F20" s="207"/>
      <c r="G20" s="212"/>
      <c r="H20" s="213"/>
      <c r="I20" s="213"/>
      <c r="J20" s="213"/>
      <c r="K20" s="213"/>
      <c r="L20" s="214"/>
      <c r="M20" s="20">
        <v>13</v>
      </c>
      <c r="N20" s="7"/>
      <c r="O20" s="7">
        <f>O45</f>
        <v>7777</v>
      </c>
      <c r="P20" s="5"/>
      <c r="Q20" s="87" t="str">
        <f t="shared" si="0"/>
        <v/>
      </c>
      <c r="R20" s="220"/>
      <c r="S20" s="212"/>
      <c r="T20" s="213"/>
      <c r="U20" s="213"/>
      <c r="V20" s="213"/>
      <c r="W20" s="213"/>
      <c r="X20" s="214"/>
      <c r="Y20" s="212"/>
      <c r="Z20" s="213"/>
      <c r="AA20" s="213"/>
      <c r="AB20" s="213"/>
      <c r="AC20" s="213"/>
      <c r="AD20" s="214"/>
      <c r="AF20" s="143"/>
      <c r="AG20" s="140"/>
      <c r="AH20" s="143"/>
      <c r="AI20" s="140"/>
      <c r="AJ20" s="138"/>
    </row>
    <row r="21" spans="1:36">
      <c r="A21" s="14">
        <v>12</v>
      </c>
      <c r="B21" s="74"/>
      <c r="C21" s="4">
        <f>C44</f>
        <v>7434</v>
      </c>
      <c r="D21" s="5"/>
      <c r="E21" s="87" t="str">
        <f t="shared" si="1"/>
        <v/>
      </c>
      <c r="F21" s="207"/>
      <c r="G21" s="212"/>
      <c r="H21" s="213"/>
      <c r="I21" s="213"/>
      <c r="J21" s="213"/>
      <c r="K21" s="213"/>
      <c r="L21" s="214"/>
      <c r="M21" s="20">
        <v>12</v>
      </c>
      <c r="N21" s="7"/>
      <c r="O21" s="7">
        <f>O44</f>
        <v>7835</v>
      </c>
      <c r="P21" s="5"/>
      <c r="Q21" s="87" t="str">
        <f t="shared" si="0"/>
        <v/>
      </c>
      <c r="R21" s="220"/>
      <c r="S21" s="212"/>
      <c r="T21" s="213"/>
      <c r="U21" s="213"/>
      <c r="V21" s="213"/>
      <c r="W21" s="213"/>
      <c r="X21" s="214"/>
      <c r="Y21" s="68">
        <v>12</v>
      </c>
      <c r="Z21" s="69"/>
      <c r="AA21" s="69">
        <f>AA44</f>
        <v>7752</v>
      </c>
      <c r="AB21" s="37"/>
      <c r="AC21" s="89" t="str">
        <f>IF(ISBLANK(Z21),"",(Z21-(AA21+AB21)))</f>
        <v/>
      </c>
      <c r="AD21" s="219"/>
      <c r="AF21" s="143"/>
      <c r="AG21" s="140"/>
      <c r="AH21" s="143"/>
      <c r="AI21" s="140"/>
      <c r="AJ21" s="138"/>
    </row>
    <row r="22" spans="1:36">
      <c r="A22" s="14">
        <v>11</v>
      </c>
      <c r="B22" s="74"/>
      <c r="C22" s="4">
        <f>C43</f>
        <v>7449</v>
      </c>
      <c r="D22" s="5"/>
      <c r="E22" s="87" t="str">
        <f t="shared" si="1"/>
        <v/>
      </c>
      <c r="F22" s="207"/>
      <c r="G22" s="212"/>
      <c r="H22" s="213"/>
      <c r="I22" s="213"/>
      <c r="J22" s="213"/>
      <c r="K22" s="213"/>
      <c r="L22" s="214"/>
      <c r="M22" s="20">
        <v>11</v>
      </c>
      <c r="N22" s="7"/>
      <c r="O22" s="7">
        <f>O43</f>
        <v>7843</v>
      </c>
      <c r="P22" s="5"/>
      <c r="Q22" s="87" t="str">
        <f t="shared" si="0"/>
        <v/>
      </c>
      <c r="R22" s="220"/>
      <c r="S22" s="212"/>
      <c r="T22" s="213"/>
      <c r="U22" s="213"/>
      <c r="V22" s="213"/>
      <c r="W22" s="213"/>
      <c r="X22" s="214"/>
      <c r="Y22" s="20">
        <v>11</v>
      </c>
      <c r="Z22" s="7"/>
      <c r="AA22" s="7">
        <f>AA43</f>
        <v>7628</v>
      </c>
      <c r="AB22" s="5"/>
      <c r="AC22" s="88" t="str">
        <f>IF(ISBLANK(Z22),"",(Z22-(AA22+AB22)))</f>
        <v/>
      </c>
      <c r="AD22" s="220"/>
      <c r="AF22" s="143"/>
      <c r="AG22" s="140"/>
      <c r="AH22" s="143"/>
      <c r="AI22" s="140"/>
      <c r="AJ22" s="138"/>
    </row>
    <row r="23" spans="1:36">
      <c r="A23" s="14">
        <v>10</v>
      </c>
      <c r="B23" s="74"/>
      <c r="C23" s="4">
        <f>C42</f>
        <v>7557</v>
      </c>
      <c r="D23" s="5"/>
      <c r="E23" s="87" t="str">
        <f t="shared" si="1"/>
        <v/>
      </c>
      <c r="F23" s="207"/>
      <c r="G23" s="212"/>
      <c r="H23" s="213"/>
      <c r="I23" s="213"/>
      <c r="J23" s="213"/>
      <c r="K23" s="213"/>
      <c r="L23" s="214"/>
      <c r="M23" s="20">
        <v>10</v>
      </c>
      <c r="N23" s="7"/>
      <c r="O23" s="7">
        <f>O42</f>
        <v>7945</v>
      </c>
      <c r="P23" s="5"/>
      <c r="Q23" s="87" t="str">
        <f t="shared" si="0"/>
        <v/>
      </c>
      <c r="R23" s="220"/>
      <c r="S23" s="212"/>
      <c r="T23" s="213"/>
      <c r="U23" s="213"/>
      <c r="V23" s="213"/>
      <c r="W23" s="213"/>
      <c r="X23" s="214"/>
      <c r="Y23" s="20">
        <v>10</v>
      </c>
      <c r="Z23" s="7"/>
      <c r="AA23" s="7">
        <f>AA42</f>
        <v>7638</v>
      </c>
      <c r="AB23" s="5"/>
      <c r="AC23" s="88" t="str">
        <f t="shared" ref="AC23:AC44" si="2">IF(ISBLANK(Z23),"",(Z23-(AA23+AB23)))</f>
        <v/>
      </c>
      <c r="AD23" s="220"/>
      <c r="AF23" s="143"/>
      <c r="AG23" s="140"/>
      <c r="AH23" s="143"/>
      <c r="AI23" s="140"/>
      <c r="AJ23" s="138"/>
    </row>
    <row r="24" spans="1:36" ht="15" thickBot="1">
      <c r="A24" s="14">
        <v>9</v>
      </c>
      <c r="B24" s="74"/>
      <c r="C24" s="4">
        <f>C41</f>
        <v>7605</v>
      </c>
      <c r="D24" s="5"/>
      <c r="E24" s="87" t="str">
        <f t="shared" si="1"/>
        <v/>
      </c>
      <c r="F24" s="207"/>
      <c r="G24" s="215"/>
      <c r="H24" s="158"/>
      <c r="I24" s="158"/>
      <c r="J24" s="158"/>
      <c r="K24" s="158"/>
      <c r="L24" s="159"/>
      <c r="M24" s="20">
        <v>9</v>
      </c>
      <c r="N24" s="7"/>
      <c r="O24" s="7">
        <f>O41</f>
        <v>7999</v>
      </c>
      <c r="P24" s="5"/>
      <c r="Q24" s="87" t="str">
        <f t="shared" si="0"/>
        <v/>
      </c>
      <c r="R24" s="220"/>
      <c r="S24" s="215"/>
      <c r="T24" s="158"/>
      <c r="U24" s="158"/>
      <c r="V24" s="158"/>
      <c r="W24" s="158"/>
      <c r="X24" s="159"/>
      <c r="Y24" s="20">
        <v>9</v>
      </c>
      <c r="Z24" s="7"/>
      <c r="AA24" s="7">
        <f>AA41</f>
        <v>7732</v>
      </c>
      <c r="AB24" s="5"/>
      <c r="AC24" s="88" t="str">
        <f t="shared" si="2"/>
        <v/>
      </c>
      <c r="AD24" s="220"/>
      <c r="AF24" s="143"/>
      <c r="AG24" s="140"/>
      <c r="AH24" s="143"/>
      <c r="AI24" s="140"/>
      <c r="AJ24" s="138"/>
    </row>
    <row r="25" spans="1:36">
      <c r="A25" s="20">
        <v>8</v>
      </c>
      <c r="B25" s="75"/>
      <c r="C25" s="7">
        <f>C40</f>
        <v>7802</v>
      </c>
      <c r="D25" s="5"/>
      <c r="E25" s="87" t="str">
        <f t="shared" si="1"/>
        <v/>
      </c>
      <c r="F25" s="207"/>
      <c r="G25" s="68">
        <v>8</v>
      </c>
      <c r="H25" s="81"/>
      <c r="I25" s="69">
        <f>I40</f>
        <v>7787</v>
      </c>
      <c r="J25" s="37"/>
      <c r="K25" s="91" t="str">
        <f t="shared" ref="K25:K40" si="3">IF(ISBLANK(H25),"",(H25-(I25+J25)))</f>
        <v/>
      </c>
      <c r="L25" s="206"/>
      <c r="M25" s="21">
        <v>8</v>
      </c>
      <c r="N25" s="8"/>
      <c r="O25" s="8">
        <f>O40</f>
        <v>8066</v>
      </c>
      <c r="P25" s="5"/>
      <c r="Q25" s="87" t="str">
        <f t="shared" si="0"/>
        <v/>
      </c>
      <c r="R25" s="220"/>
      <c r="S25" s="52">
        <v>8</v>
      </c>
      <c r="T25" s="85"/>
      <c r="U25" s="53">
        <f>U40</f>
        <v>8108</v>
      </c>
      <c r="V25" s="37"/>
      <c r="W25" s="91" t="str">
        <f t="shared" ref="W25:W40" si="4">IF(ISBLANK(T25),"",(T25-(U25+V25)))</f>
        <v/>
      </c>
      <c r="X25" s="219"/>
      <c r="Y25" s="14">
        <v>8</v>
      </c>
      <c r="Z25" s="4"/>
      <c r="AA25" s="4">
        <f>AA40</f>
        <v>7827</v>
      </c>
      <c r="AB25" s="5"/>
      <c r="AC25" s="88" t="str">
        <f t="shared" si="2"/>
        <v/>
      </c>
      <c r="AD25" s="220"/>
      <c r="AF25" s="141" t="s">
        <v>84</v>
      </c>
      <c r="AG25" s="142">
        <f>SUM(B25:B28,H25:H28)/8 - SUM(C25:C28,I25:I28)/8</f>
        <v>-7862.5</v>
      </c>
      <c r="AH25" s="141" t="s">
        <v>84</v>
      </c>
      <c r="AI25" s="142">
        <f>SUM(N17:N24)/8 - SUM(O17:P24)/8</f>
        <v>-7838.375</v>
      </c>
      <c r="AJ25" s="138">
        <f>AG25-AI25</f>
        <v>-24.125</v>
      </c>
    </row>
    <row r="26" spans="1:36">
      <c r="A26" s="20">
        <v>7</v>
      </c>
      <c r="B26" s="75"/>
      <c r="C26" s="7">
        <f>C39</f>
        <v>7804</v>
      </c>
      <c r="D26" s="5"/>
      <c r="E26" s="87" t="str">
        <f t="shared" si="1"/>
        <v/>
      </c>
      <c r="F26" s="207"/>
      <c r="G26" s="20">
        <v>7</v>
      </c>
      <c r="H26" s="75"/>
      <c r="I26" s="7">
        <f>I39</f>
        <v>7783</v>
      </c>
      <c r="J26" s="5"/>
      <c r="K26" s="87" t="str">
        <f t="shared" si="3"/>
        <v/>
      </c>
      <c r="L26" s="207"/>
      <c r="M26" s="21">
        <v>7</v>
      </c>
      <c r="N26" s="8"/>
      <c r="O26" s="8">
        <f>O39</f>
        <v>8036</v>
      </c>
      <c r="P26" s="5"/>
      <c r="Q26" s="87" t="str">
        <f t="shared" si="0"/>
        <v/>
      </c>
      <c r="R26" s="220"/>
      <c r="S26" s="21">
        <v>7</v>
      </c>
      <c r="T26" s="76"/>
      <c r="U26" s="8">
        <f>U39</f>
        <v>8082</v>
      </c>
      <c r="V26" s="5"/>
      <c r="W26" s="87" t="str">
        <f t="shared" si="4"/>
        <v/>
      </c>
      <c r="X26" s="220"/>
      <c r="Y26" s="14">
        <v>7</v>
      </c>
      <c r="Z26" s="4"/>
      <c r="AA26" s="4">
        <f>AA39</f>
        <v>7773</v>
      </c>
      <c r="AB26" s="5"/>
      <c r="AC26" s="88" t="str">
        <f t="shared" si="2"/>
        <v/>
      </c>
      <c r="AD26" s="220"/>
      <c r="AF26" s="141"/>
      <c r="AG26" s="142"/>
      <c r="AH26" s="141"/>
      <c r="AI26" s="142"/>
      <c r="AJ26" s="138"/>
    </row>
    <row r="27" spans="1:36">
      <c r="A27" s="20">
        <v>6</v>
      </c>
      <c r="B27" s="75"/>
      <c r="C27" s="7">
        <f>C38</f>
        <v>7871</v>
      </c>
      <c r="D27" s="5"/>
      <c r="E27" s="87" t="str">
        <f t="shared" si="1"/>
        <v/>
      </c>
      <c r="F27" s="207"/>
      <c r="G27" s="20">
        <v>6</v>
      </c>
      <c r="H27" s="75"/>
      <c r="I27" s="7">
        <f>I38</f>
        <v>7852</v>
      </c>
      <c r="J27" s="5"/>
      <c r="K27" s="87" t="str">
        <f t="shared" si="3"/>
        <v/>
      </c>
      <c r="L27" s="207"/>
      <c r="M27" s="21">
        <v>6</v>
      </c>
      <c r="N27" s="8"/>
      <c r="O27" s="8">
        <f>O38</f>
        <v>8006</v>
      </c>
      <c r="P27" s="5"/>
      <c r="Q27" s="87" t="str">
        <f t="shared" si="0"/>
        <v/>
      </c>
      <c r="R27" s="220"/>
      <c r="S27" s="21">
        <v>6</v>
      </c>
      <c r="T27" s="76"/>
      <c r="U27" s="8">
        <f>U38</f>
        <v>8054</v>
      </c>
      <c r="V27" s="5"/>
      <c r="W27" s="87" t="str">
        <f t="shared" si="4"/>
        <v/>
      </c>
      <c r="X27" s="220"/>
      <c r="Y27" s="14">
        <v>6</v>
      </c>
      <c r="Z27" s="4"/>
      <c r="AA27" s="4">
        <f>AA38</f>
        <v>7836</v>
      </c>
      <c r="AB27" s="5"/>
      <c r="AC27" s="88" t="str">
        <f t="shared" si="2"/>
        <v/>
      </c>
      <c r="AD27" s="220"/>
      <c r="AF27" s="141"/>
      <c r="AG27" s="142"/>
      <c r="AH27" s="141"/>
      <c r="AI27" s="142"/>
      <c r="AJ27" s="138"/>
    </row>
    <row r="28" spans="1:36">
      <c r="A28" s="20">
        <v>5</v>
      </c>
      <c r="B28" s="75"/>
      <c r="C28" s="7">
        <f>C37</f>
        <v>8012</v>
      </c>
      <c r="D28" s="5"/>
      <c r="E28" s="87" t="str">
        <f t="shared" si="1"/>
        <v/>
      </c>
      <c r="F28" s="207"/>
      <c r="G28" s="20">
        <v>5</v>
      </c>
      <c r="H28" s="75"/>
      <c r="I28" s="7">
        <f>I37</f>
        <v>7989</v>
      </c>
      <c r="J28" s="5"/>
      <c r="K28" s="87" t="str">
        <f t="shared" si="3"/>
        <v/>
      </c>
      <c r="L28" s="207"/>
      <c r="M28" s="21">
        <v>5</v>
      </c>
      <c r="N28" s="8"/>
      <c r="O28" s="8">
        <f>O37</f>
        <v>8020</v>
      </c>
      <c r="P28" s="5"/>
      <c r="Q28" s="87" t="str">
        <f t="shared" si="0"/>
        <v/>
      </c>
      <c r="R28" s="220"/>
      <c r="S28" s="21">
        <v>5</v>
      </c>
      <c r="T28" s="76"/>
      <c r="U28" s="8">
        <f>U37</f>
        <v>8066</v>
      </c>
      <c r="V28" s="5"/>
      <c r="W28" s="87" t="str">
        <f t="shared" si="4"/>
        <v/>
      </c>
      <c r="X28" s="220"/>
      <c r="Y28" s="14">
        <v>5</v>
      </c>
      <c r="Z28" s="4"/>
      <c r="AA28" s="4">
        <f>AA37</f>
        <v>8056</v>
      </c>
      <c r="AB28" s="5"/>
      <c r="AC28" s="88" t="str">
        <f t="shared" si="2"/>
        <v/>
      </c>
      <c r="AD28" s="220"/>
      <c r="AF28" s="141"/>
      <c r="AG28" s="142"/>
      <c r="AH28" s="141"/>
      <c r="AI28" s="142"/>
      <c r="AJ28" s="138"/>
    </row>
    <row r="29" spans="1:36">
      <c r="A29" s="21">
        <v>4</v>
      </c>
      <c r="B29" s="76"/>
      <c r="C29" s="8">
        <f>C36</f>
        <v>8103</v>
      </c>
      <c r="D29" s="5"/>
      <c r="E29" s="87" t="str">
        <f t="shared" si="1"/>
        <v/>
      </c>
      <c r="F29" s="207"/>
      <c r="G29" s="21">
        <v>4</v>
      </c>
      <c r="H29" s="76"/>
      <c r="I29" s="8">
        <f>I36</f>
        <v>8080</v>
      </c>
      <c r="J29" s="5"/>
      <c r="K29" s="87" t="str">
        <f t="shared" si="3"/>
        <v/>
      </c>
      <c r="L29" s="207"/>
      <c r="M29" s="21">
        <v>4</v>
      </c>
      <c r="N29" s="8"/>
      <c r="O29" s="8">
        <f>O36</f>
        <v>8052</v>
      </c>
      <c r="P29" s="5"/>
      <c r="Q29" s="87" t="str">
        <f t="shared" si="0"/>
        <v/>
      </c>
      <c r="R29" s="220"/>
      <c r="S29" s="21">
        <v>4</v>
      </c>
      <c r="T29" s="76"/>
      <c r="U29" s="8">
        <f>U36</f>
        <v>8101</v>
      </c>
      <c r="V29" s="5"/>
      <c r="W29" s="87" t="str">
        <f t="shared" si="4"/>
        <v/>
      </c>
      <c r="X29" s="220"/>
      <c r="Y29" s="21">
        <v>4</v>
      </c>
      <c r="Z29" s="8"/>
      <c r="AA29" s="8">
        <f>AA36</f>
        <v>8199</v>
      </c>
      <c r="AB29" s="5"/>
      <c r="AC29" s="88" t="str">
        <f t="shared" si="2"/>
        <v/>
      </c>
      <c r="AD29" s="220"/>
      <c r="AF29" s="147" t="s">
        <v>83</v>
      </c>
      <c r="AG29" s="144">
        <f>SUM(B29:B32,H29:H32)/8 - SUM(C29:C32,I29:I32)/8</f>
        <v>-8110.25</v>
      </c>
      <c r="AH29" s="147" t="s">
        <v>83</v>
      </c>
      <c r="AI29" s="144">
        <f>SUM(N25:N32,T29:T32)/12 - SUM(O25:P32,U29:V32)/12</f>
        <v>-8105.416666666667</v>
      </c>
      <c r="AJ29" s="138">
        <f>AG29-AI29</f>
        <v>-4.8333333333330302</v>
      </c>
    </row>
    <row r="30" spans="1:36">
      <c r="A30" s="21">
        <v>3</v>
      </c>
      <c r="B30" s="76"/>
      <c r="C30" s="8">
        <f>C35</f>
        <v>8062</v>
      </c>
      <c r="D30" s="5"/>
      <c r="E30" s="87" t="str">
        <f t="shared" si="1"/>
        <v/>
      </c>
      <c r="F30" s="207"/>
      <c r="G30" s="21">
        <v>3</v>
      </c>
      <c r="H30" s="76"/>
      <c r="I30" s="8">
        <f>I35</f>
        <v>8039</v>
      </c>
      <c r="J30" s="5"/>
      <c r="K30" s="87" t="str">
        <f t="shared" si="3"/>
        <v/>
      </c>
      <c r="L30" s="207"/>
      <c r="M30" s="21">
        <v>3</v>
      </c>
      <c r="N30" s="8"/>
      <c r="O30" s="8">
        <f>O35</f>
        <v>8060</v>
      </c>
      <c r="P30" s="5"/>
      <c r="Q30" s="87" t="str">
        <f t="shared" si="0"/>
        <v/>
      </c>
      <c r="R30" s="220"/>
      <c r="S30" s="21">
        <v>3</v>
      </c>
      <c r="T30" s="76"/>
      <c r="U30" s="8">
        <f>U35</f>
        <v>8110</v>
      </c>
      <c r="V30" s="5"/>
      <c r="W30" s="87" t="str">
        <f t="shared" si="4"/>
        <v/>
      </c>
      <c r="X30" s="220"/>
      <c r="Y30" s="21">
        <v>3</v>
      </c>
      <c r="Z30" s="8"/>
      <c r="AA30" s="8">
        <f>AA35</f>
        <v>8220</v>
      </c>
      <c r="AB30" s="5"/>
      <c r="AC30" s="88" t="str">
        <f t="shared" si="2"/>
        <v/>
      </c>
      <c r="AD30" s="220"/>
      <c r="AF30" s="147"/>
      <c r="AG30" s="144"/>
      <c r="AH30" s="147"/>
      <c r="AI30" s="144"/>
      <c r="AJ30" s="138"/>
    </row>
    <row r="31" spans="1:36">
      <c r="A31" s="21">
        <v>2</v>
      </c>
      <c r="B31" s="76"/>
      <c r="C31" s="8">
        <f>C34</f>
        <v>8102</v>
      </c>
      <c r="D31" s="5"/>
      <c r="E31" s="87" t="str">
        <f t="shared" si="1"/>
        <v/>
      </c>
      <c r="F31" s="207"/>
      <c r="G31" s="21">
        <v>2</v>
      </c>
      <c r="H31" s="76"/>
      <c r="I31" s="8">
        <f>I34</f>
        <v>8079</v>
      </c>
      <c r="J31" s="5"/>
      <c r="K31" s="87" t="str">
        <f t="shared" si="3"/>
        <v/>
      </c>
      <c r="L31" s="207"/>
      <c r="M31" s="21">
        <v>2</v>
      </c>
      <c r="N31" s="8"/>
      <c r="O31" s="8">
        <f>O34</f>
        <v>8153</v>
      </c>
      <c r="P31" s="5"/>
      <c r="Q31" s="87" t="str">
        <f t="shared" si="0"/>
        <v/>
      </c>
      <c r="R31" s="220"/>
      <c r="S31" s="21">
        <v>2</v>
      </c>
      <c r="T31" s="76"/>
      <c r="U31" s="8">
        <f>U34</f>
        <v>8197</v>
      </c>
      <c r="V31" s="5"/>
      <c r="W31" s="87" t="str">
        <f t="shared" si="4"/>
        <v/>
      </c>
      <c r="X31" s="220"/>
      <c r="Y31" s="21">
        <v>2</v>
      </c>
      <c r="Z31" s="8"/>
      <c r="AA31" s="8">
        <f>AA34</f>
        <v>8393</v>
      </c>
      <c r="AB31" s="5"/>
      <c r="AC31" s="88" t="str">
        <f t="shared" si="2"/>
        <v/>
      </c>
      <c r="AD31" s="220"/>
      <c r="AF31" s="147"/>
      <c r="AG31" s="144"/>
      <c r="AH31" s="147"/>
      <c r="AI31" s="144"/>
      <c r="AJ31" s="138"/>
    </row>
    <row r="32" spans="1:36" ht="15" thickBot="1">
      <c r="A32" s="100">
        <v>1</v>
      </c>
      <c r="B32" s="101"/>
      <c r="C32" s="102">
        <f>C33</f>
        <v>8221</v>
      </c>
      <c r="D32" s="40"/>
      <c r="E32" s="92" t="str">
        <f t="shared" si="1"/>
        <v/>
      </c>
      <c r="F32" s="208"/>
      <c r="G32" s="100">
        <v>1</v>
      </c>
      <c r="H32" s="101"/>
      <c r="I32" s="102">
        <f>I33</f>
        <v>8196</v>
      </c>
      <c r="J32" s="40"/>
      <c r="K32" s="92" t="str">
        <f t="shared" si="3"/>
        <v/>
      </c>
      <c r="L32" s="208"/>
      <c r="M32" s="100">
        <v>1</v>
      </c>
      <c r="N32" s="102"/>
      <c r="O32" s="102">
        <f>O33</f>
        <v>8210</v>
      </c>
      <c r="P32" s="40"/>
      <c r="Q32" s="92" t="str">
        <f t="shared" si="0"/>
        <v/>
      </c>
      <c r="R32" s="221"/>
      <c r="S32" s="100">
        <v>1</v>
      </c>
      <c r="T32" s="101"/>
      <c r="U32" s="102">
        <f>U33</f>
        <v>8254</v>
      </c>
      <c r="V32" s="40"/>
      <c r="W32" s="92" t="str">
        <f t="shared" si="4"/>
        <v/>
      </c>
      <c r="X32" s="221"/>
      <c r="Y32" s="100">
        <v>1</v>
      </c>
      <c r="Z32" s="102"/>
      <c r="AA32" s="102">
        <f>AA33</f>
        <v>8694</v>
      </c>
      <c r="AB32" s="40"/>
      <c r="AC32" s="90" t="str">
        <f t="shared" si="2"/>
        <v/>
      </c>
      <c r="AD32" s="221"/>
      <c r="AF32" s="150"/>
      <c r="AG32" s="145"/>
      <c r="AH32" s="150"/>
      <c r="AI32" s="145"/>
      <c r="AJ32" s="139"/>
    </row>
    <row r="33" spans="1:36">
      <c r="A33" s="95">
        <v>1</v>
      </c>
      <c r="B33" s="96"/>
      <c r="C33" s="97">
        <f t="shared" ref="C33:C49" si="5">G72</f>
        <v>8221</v>
      </c>
      <c r="D33" s="32"/>
      <c r="E33" s="98" t="str">
        <f t="shared" si="1"/>
        <v/>
      </c>
      <c r="F33" s="103" t="str">
        <f>IF(OR(ISBLANK(B32),ISBLANK(B33)),"",(B33-(C33+D33)-(B32-(C32+D32))))</f>
        <v/>
      </c>
      <c r="G33" s="95">
        <v>1</v>
      </c>
      <c r="H33" s="96"/>
      <c r="I33" s="97">
        <f t="shared" ref="I33:I40" si="6">O72</f>
        <v>8196</v>
      </c>
      <c r="J33" s="32"/>
      <c r="K33" s="98" t="str">
        <f t="shared" si="3"/>
        <v/>
      </c>
      <c r="L33" s="103" t="str">
        <f>IF(OR(ISBLANK(H32),ISBLANK(H33)),"",(H33-(I33+J33)-(H32-(I32+J32))))</f>
        <v/>
      </c>
      <c r="M33" s="95">
        <v>1</v>
      </c>
      <c r="N33" s="97"/>
      <c r="O33" s="97">
        <f t="shared" ref="O33:O57" si="7">X72</f>
        <v>8210</v>
      </c>
      <c r="P33" s="32"/>
      <c r="Q33" s="98" t="str">
        <f t="shared" si="0"/>
        <v/>
      </c>
      <c r="R33" s="103" t="str">
        <f>IF(OR(ISBLANK(N32),ISBLANK(N33)),"",(N33-(O33+P33)-(N32-(O32+P32))))</f>
        <v/>
      </c>
      <c r="S33" s="95">
        <v>1</v>
      </c>
      <c r="T33" s="96"/>
      <c r="U33" s="97">
        <f>O83</f>
        <v>8254</v>
      </c>
      <c r="V33" s="32"/>
      <c r="W33" s="98" t="str">
        <f t="shared" si="4"/>
        <v/>
      </c>
      <c r="X33" s="103" t="str">
        <f>IF(OR(ISBLANK(T32),ISBLANK(T33)),"",(T33-(U33+V33)-(T32-(U32+V32))))</f>
        <v/>
      </c>
      <c r="Y33" s="95">
        <v>1</v>
      </c>
      <c r="Z33" s="97"/>
      <c r="AA33" s="97">
        <f t="shared" ref="AA33:AA44" si="8">AG72</f>
        <v>8694</v>
      </c>
      <c r="AB33" s="32"/>
      <c r="AC33" s="104" t="str">
        <f t="shared" si="2"/>
        <v/>
      </c>
      <c r="AD33" s="103" t="str">
        <f>IF(OR(ISBLANK(Z32),ISBLANK(Z33)),"",(Z33-(AA33+AB33)-(Z32-(AA32+AB32))))</f>
        <v/>
      </c>
      <c r="AF33" s="146" t="s">
        <v>83</v>
      </c>
      <c r="AG33" s="225">
        <f>SUM(B33:B36,H33:H36)/8 - SUM(C33:C36,I33:I36)/8</f>
        <v>-8110.25</v>
      </c>
      <c r="AH33" s="151" t="s">
        <v>83</v>
      </c>
      <c r="AI33" s="148">
        <f>SUM(N33:N40,T33:T36)/12 - SUM(O33:P40,U33:V36)/12</f>
        <v>-8105.416666666667</v>
      </c>
      <c r="AJ33" s="250">
        <f>AG33-AI33</f>
        <v>-4.8333333333330302</v>
      </c>
    </row>
    <row r="34" spans="1:36">
      <c r="A34" s="21">
        <v>2</v>
      </c>
      <c r="B34" s="76"/>
      <c r="C34" s="8">
        <f t="shared" si="5"/>
        <v>8102</v>
      </c>
      <c r="D34" s="5"/>
      <c r="E34" s="87" t="str">
        <f t="shared" si="1"/>
        <v/>
      </c>
      <c r="F34" s="78" t="str">
        <f>IF(OR(ISBLANK(B31),ISBLANK(B34)),"",(B34-(C34+D34)-(B31-(C31+D31))))</f>
        <v/>
      </c>
      <c r="G34" s="21">
        <v>2</v>
      </c>
      <c r="H34" s="76"/>
      <c r="I34" s="8">
        <f t="shared" si="6"/>
        <v>8079</v>
      </c>
      <c r="J34" s="5"/>
      <c r="K34" s="87" t="str">
        <f t="shared" si="3"/>
        <v/>
      </c>
      <c r="L34" s="78" t="str">
        <f>IF(OR(ISBLANK(H31),ISBLANK(H34)),"",(H34-(I34+J34)-(H31-(I31+J31))))</f>
        <v/>
      </c>
      <c r="M34" s="21">
        <v>2</v>
      </c>
      <c r="N34" s="8"/>
      <c r="O34" s="8">
        <f t="shared" si="7"/>
        <v>8153</v>
      </c>
      <c r="P34" s="5"/>
      <c r="Q34" s="87" t="str">
        <f t="shared" si="0"/>
        <v/>
      </c>
      <c r="R34" s="78" t="str">
        <f>IF(OR(ISBLANK(N31),ISBLANK(N34)),"",(N34-(O34+P34)-(N31-(O31+P31))))</f>
        <v/>
      </c>
      <c r="S34" s="21">
        <v>2</v>
      </c>
      <c r="T34" s="76"/>
      <c r="U34" s="8">
        <f>O84</f>
        <v>8197</v>
      </c>
      <c r="V34" s="5"/>
      <c r="W34" s="87" t="str">
        <f t="shared" si="4"/>
        <v/>
      </c>
      <c r="X34" s="78" t="str">
        <f>IF(OR(ISBLANK(T31),ISBLANK(T34)),"",(T34-(U34+V34)-(T31-(U31+V31))))</f>
        <v/>
      </c>
      <c r="Y34" s="21">
        <v>2</v>
      </c>
      <c r="Z34" s="8"/>
      <c r="AA34" s="8">
        <f t="shared" si="8"/>
        <v>8393</v>
      </c>
      <c r="AB34" s="5"/>
      <c r="AC34" s="88" t="str">
        <f t="shared" si="2"/>
        <v/>
      </c>
      <c r="AD34" s="78" t="str">
        <f>IF(OR(ISBLANK(Z31),ISBLANK(Z34)),"",(Z34-(AA34+AB34)-(Z31-(AA31+AB31))))</f>
        <v/>
      </c>
      <c r="AF34" s="147"/>
      <c r="AG34" s="144"/>
      <c r="AH34" s="147"/>
      <c r="AI34" s="144"/>
      <c r="AJ34" s="138"/>
    </row>
    <row r="35" spans="1:36">
      <c r="A35" s="21">
        <v>3</v>
      </c>
      <c r="B35" s="76"/>
      <c r="C35" s="8">
        <f t="shared" si="5"/>
        <v>8062</v>
      </c>
      <c r="D35" s="5"/>
      <c r="E35" s="87" t="str">
        <f t="shared" si="1"/>
        <v/>
      </c>
      <c r="F35" s="78" t="str">
        <f>IF(OR(ISBLANK(B30),ISBLANK(B35)),"",(B35-(C35+D35)-(B30-(C30+D30))))</f>
        <v/>
      </c>
      <c r="G35" s="21">
        <v>3</v>
      </c>
      <c r="H35" s="76"/>
      <c r="I35" s="8">
        <f t="shared" si="6"/>
        <v>8039</v>
      </c>
      <c r="J35" s="5"/>
      <c r="K35" s="87" t="str">
        <f t="shared" si="3"/>
        <v/>
      </c>
      <c r="L35" s="78" t="str">
        <f>IF(OR(ISBLANK(H30),ISBLANK(H35)),"",(H35-(I35+J35)-(H30-(I30+J30))))</f>
        <v/>
      </c>
      <c r="M35" s="21">
        <v>3</v>
      </c>
      <c r="N35" s="8"/>
      <c r="O35" s="8">
        <f t="shared" si="7"/>
        <v>8060</v>
      </c>
      <c r="P35" s="5"/>
      <c r="Q35" s="87" t="str">
        <f t="shared" si="0"/>
        <v/>
      </c>
      <c r="R35" s="78" t="str">
        <f>IF(OR(ISBLANK(N30),ISBLANK(N35)),"",(N35-(O35+P35)-(N30-(O30+P30))))</f>
        <v/>
      </c>
      <c r="S35" s="21">
        <v>3</v>
      </c>
      <c r="T35" s="76"/>
      <c r="U35" s="8">
        <f>O85</f>
        <v>8110</v>
      </c>
      <c r="V35" s="5"/>
      <c r="W35" s="87" t="str">
        <f t="shared" si="4"/>
        <v/>
      </c>
      <c r="X35" s="78" t="str">
        <f>IF(OR(ISBLANK(T30),ISBLANK(T35)),"",(T35-(U35+V35)-(T30-(U30+V30))))</f>
        <v/>
      </c>
      <c r="Y35" s="21">
        <v>3</v>
      </c>
      <c r="Z35" s="8"/>
      <c r="AA35" s="8">
        <f t="shared" si="8"/>
        <v>8220</v>
      </c>
      <c r="AB35" s="5"/>
      <c r="AC35" s="88" t="str">
        <f t="shared" si="2"/>
        <v/>
      </c>
      <c r="AD35" s="78" t="str">
        <f>IF(OR(ISBLANK(Z30),ISBLANK(Z35)),"",(Z35-(AA35+AB35)-(Z30-(AA30+AB30))))</f>
        <v/>
      </c>
      <c r="AF35" s="147"/>
      <c r="AG35" s="144"/>
      <c r="AH35" s="147"/>
      <c r="AI35" s="144"/>
      <c r="AJ35" s="138"/>
    </row>
    <row r="36" spans="1:36">
      <c r="A36" s="21">
        <v>4</v>
      </c>
      <c r="B36" s="76"/>
      <c r="C36" s="8">
        <f t="shared" si="5"/>
        <v>8103</v>
      </c>
      <c r="D36" s="5"/>
      <c r="E36" s="87" t="str">
        <f t="shared" si="1"/>
        <v/>
      </c>
      <c r="F36" s="78" t="str">
        <f>IF(OR(ISBLANK(B29),ISBLANK(B36)),"",(B36-(C36+D36)-(B29-(C29+D29))))</f>
        <v/>
      </c>
      <c r="G36" s="21">
        <v>4</v>
      </c>
      <c r="H36" s="76"/>
      <c r="I36" s="8">
        <f t="shared" si="6"/>
        <v>8080</v>
      </c>
      <c r="J36" s="5"/>
      <c r="K36" s="87" t="str">
        <f t="shared" si="3"/>
        <v/>
      </c>
      <c r="L36" s="78" t="str">
        <f>IF(OR(ISBLANK(H29),ISBLANK(H36)),"",(H36-(I36+J36)-(H29-(I29+J29))))</f>
        <v/>
      </c>
      <c r="M36" s="21">
        <v>4</v>
      </c>
      <c r="N36" s="8"/>
      <c r="O36" s="8">
        <f t="shared" si="7"/>
        <v>8052</v>
      </c>
      <c r="P36" s="5"/>
      <c r="Q36" s="87" t="str">
        <f t="shared" si="0"/>
        <v/>
      </c>
      <c r="R36" s="78" t="str">
        <f>IF(OR(ISBLANK(N29),ISBLANK(N36)),"",(N36-(O36+P36)-(N29-(O29+P29))))</f>
        <v/>
      </c>
      <c r="S36" s="21">
        <v>4</v>
      </c>
      <c r="T36" s="76"/>
      <c r="U36" s="8">
        <f t="shared" ref="U36:U40" si="9">O86</f>
        <v>8101</v>
      </c>
      <c r="V36" s="5"/>
      <c r="W36" s="87" t="str">
        <f t="shared" si="4"/>
        <v/>
      </c>
      <c r="X36" s="78" t="str">
        <f>IF(OR(ISBLANK(T29),ISBLANK(T36)),"",(T36-(U36+V36)-(T29-(U29+V29))))</f>
        <v/>
      </c>
      <c r="Y36" s="21">
        <v>4</v>
      </c>
      <c r="Z36" s="8"/>
      <c r="AA36" s="8">
        <f t="shared" si="8"/>
        <v>8199</v>
      </c>
      <c r="AB36" s="5"/>
      <c r="AC36" s="88" t="str">
        <f t="shared" si="2"/>
        <v/>
      </c>
      <c r="AD36" s="78" t="str">
        <f>IF(OR(ISBLANK(Z29),ISBLANK(Z36)),"",(Z36-(AA36+AB36)-(Z29-(AA29+AB29))))</f>
        <v/>
      </c>
      <c r="AF36" s="147"/>
      <c r="AG36" s="144"/>
      <c r="AH36" s="147"/>
      <c r="AI36" s="144"/>
      <c r="AJ36" s="138"/>
    </row>
    <row r="37" spans="1:36">
      <c r="A37" s="20">
        <v>5</v>
      </c>
      <c r="B37" s="75"/>
      <c r="C37" s="7">
        <f t="shared" si="5"/>
        <v>8012</v>
      </c>
      <c r="D37" s="5"/>
      <c r="E37" s="87" t="str">
        <f t="shared" si="1"/>
        <v/>
      </c>
      <c r="F37" s="78" t="str">
        <f>IF(OR(ISBLANK(B28),ISBLANK(B37)),"",(B37-(C37+D37)-(B28-(C28+D28))))</f>
        <v/>
      </c>
      <c r="G37" s="20">
        <v>5</v>
      </c>
      <c r="H37" s="75"/>
      <c r="I37" s="7">
        <f t="shared" si="6"/>
        <v>7989</v>
      </c>
      <c r="J37" s="5"/>
      <c r="K37" s="87" t="str">
        <f t="shared" si="3"/>
        <v/>
      </c>
      <c r="L37" s="78" t="str">
        <f>IF(OR(ISBLANK(H28),ISBLANK(H37)),"",(H37-(I37+J37)-(H28-(I28+J28))))</f>
        <v/>
      </c>
      <c r="M37" s="21">
        <v>5</v>
      </c>
      <c r="N37" s="8"/>
      <c r="O37" s="8">
        <f t="shared" si="7"/>
        <v>8020</v>
      </c>
      <c r="P37" s="5"/>
      <c r="Q37" s="87" t="str">
        <f t="shared" si="0"/>
        <v/>
      </c>
      <c r="R37" s="78" t="str">
        <f>IF(OR(ISBLANK(N28),ISBLANK(N37)),"",(N37-(O37+P37)-(N28-(O28+P28))))</f>
        <v/>
      </c>
      <c r="S37" s="21">
        <v>5</v>
      </c>
      <c r="T37" s="76"/>
      <c r="U37" s="8">
        <f t="shared" si="9"/>
        <v>8066</v>
      </c>
      <c r="V37" s="5"/>
      <c r="W37" s="87" t="str">
        <f t="shared" si="4"/>
        <v/>
      </c>
      <c r="X37" s="78" t="str">
        <f>IF(OR(ISBLANK(T28),ISBLANK(T37)),"",(T37-(U37+V37)-(T28-(U28+V28))))</f>
        <v/>
      </c>
      <c r="Y37" s="14">
        <v>5</v>
      </c>
      <c r="Z37" s="4"/>
      <c r="AA37" s="4">
        <f t="shared" si="8"/>
        <v>8056</v>
      </c>
      <c r="AB37" s="5"/>
      <c r="AC37" s="88" t="str">
        <f t="shared" si="2"/>
        <v/>
      </c>
      <c r="AD37" s="78" t="str">
        <f>IF(OR(ISBLANK(Z28),ISBLANK(Z37)),"",(Z37-(AA37+AB37)-(Z28-(AA28+AB28))))</f>
        <v/>
      </c>
      <c r="AF37" s="141" t="s">
        <v>84</v>
      </c>
      <c r="AG37" s="142">
        <f>SUM(B37:B40,H37:H40)/8 - SUM(I37:I40,C37:C40)/8</f>
        <v>-7862.5</v>
      </c>
      <c r="AH37" s="141" t="s">
        <v>84</v>
      </c>
      <c r="AI37" s="142">
        <f>SUM(N41:N48)/8 - SUM(O41:P48)/8</f>
        <v>-7838.375</v>
      </c>
      <c r="AJ37" s="138">
        <f>AG37-AI37</f>
        <v>-24.125</v>
      </c>
    </row>
    <row r="38" spans="1:36">
      <c r="A38" s="20">
        <v>6</v>
      </c>
      <c r="B38" s="75"/>
      <c r="C38" s="7">
        <f t="shared" si="5"/>
        <v>7871</v>
      </c>
      <c r="D38" s="5"/>
      <c r="E38" s="87" t="str">
        <f t="shared" si="1"/>
        <v/>
      </c>
      <c r="F38" s="78" t="str">
        <f>IF(OR(ISBLANK(B27),ISBLANK(B38)),"",(B38-(C38+D38)-(B27-(C27+D27))))</f>
        <v/>
      </c>
      <c r="G38" s="20">
        <v>6</v>
      </c>
      <c r="H38" s="75"/>
      <c r="I38" s="7">
        <f t="shared" si="6"/>
        <v>7852</v>
      </c>
      <c r="J38" s="5"/>
      <c r="K38" s="87" t="str">
        <f t="shared" si="3"/>
        <v/>
      </c>
      <c r="L38" s="78" t="str">
        <f>IF(OR(ISBLANK(H27),ISBLANK(H38)),"",(H38-(I38+J38)-(H27-(I27+J27))))</f>
        <v/>
      </c>
      <c r="M38" s="21">
        <v>6</v>
      </c>
      <c r="N38" s="8"/>
      <c r="O38" s="8">
        <f t="shared" si="7"/>
        <v>8006</v>
      </c>
      <c r="P38" s="5"/>
      <c r="Q38" s="87" t="str">
        <f t="shared" si="0"/>
        <v/>
      </c>
      <c r="R38" s="78" t="str">
        <f>IF(OR(ISBLANK(N27),ISBLANK(N38)),"",(N38-(O38+P38)-(N27-(O27+P27))))</f>
        <v/>
      </c>
      <c r="S38" s="21">
        <v>6</v>
      </c>
      <c r="T38" s="76"/>
      <c r="U38" s="8">
        <f t="shared" si="9"/>
        <v>8054</v>
      </c>
      <c r="V38" s="5"/>
      <c r="W38" s="87" t="str">
        <f t="shared" si="4"/>
        <v/>
      </c>
      <c r="X38" s="78" t="str">
        <f>IF(OR(ISBLANK(T27),ISBLANK(T38)),"",(T38-(U38+V38)-(T27-(U27+V27))))</f>
        <v/>
      </c>
      <c r="Y38" s="14">
        <v>6</v>
      </c>
      <c r="Z38" s="4"/>
      <c r="AA38" s="4">
        <f t="shared" si="8"/>
        <v>7836</v>
      </c>
      <c r="AB38" s="5"/>
      <c r="AC38" s="88" t="str">
        <f t="shared" si="2"/>
        <v/>
      </c>
      <c r="AD38" s="78" t="str">
        <f>IF(OR(ISBLANK(Z27),ISBLANK(Z38)),"",(Z38-(AA38+AB38)-(Z27-(AA27+AB27))))</f>
        <v/>
      </c>
      <c r="AF38" s="141"/>
      <c r="AG38" s="142"/>
      <c r="AH38" s="141"/>
      <c r="AI38" s="142"/>
      <c r="AJ38" s="138"/>
    </row>
    <row r="39" spans="1:36">
      <c r="A39" s="20">
        <v>7</v>
      </c>
      <c r="B39" s="75"/>
      <c r="C39" s="7">
        <f t="shared" si="5"/>
        <v>7804</v>
      </c>
      <c r="D39" s="5"/>
      <c r="E39" s="87" t="str">
        <f t="shared" si="1"/>
        <v/>
      </c>
      <c r="F39" s="78" t="str">
        <f>IF(OR(ISBLANK(B26),ISBLANK(B39)),"",(B39-(C39+D39)-(B26-(C26+D26))))</f>
        <v/>
      </c>
      <c r="G39" s="20">
        <v>7</v>
      </c>
      <c r="H39" s="75"/>
      <c r="I39" s="7">
        <f t="shared" si="6"/>
        <v>7783</v>
      </c>
      <c r="J39" s="5"/>
      <c r="K39" s="87" t="str">
        <f t="shared" si="3"/>
        <v/>
      </c>
      <c r="L39" s="78" t="str">
        <f>IF(OR(ISBLANK(H26),ISBLANK(H39)),"",(H39-(I39+J39)-(H26-(I26+J26))))</f>
        <v/>
      </c>
      <c r="M39" s="21">
        <v>7</v>
      </c>
      <c r="N39" s="8"/>
      <c r="O39" s="8">
        <f t="shared" si="7"/>
        <v>8036</v>
      </c>
      <c r="P39" s="5"/>
      <c r="Q39" s="87" t="str">
        <f t="shared" si="0"/>
        <v/>
      </c>
      <c r="R39" s="78" t="str">
        <f>IF(OR(ISBLANK(N26),ISBLANK(N39)),"",(N39-(O39+P39)-(N26-(O26+P26))))</f>
        <v/>
      </c>
      <c r="S39" s="21">
        <v>7</v>
      </c>
      <c r="T39" s="76"/>
      <c r="U39" s="8">
        <f t="shared" si="9"/>
        <v>8082</v>
      </c>
      <c r="V39" s="5"/>
      <c r="W39" s="87" t="str">
        <f t="shared" si="4"/>
        <v/>
      </c>
      <c r="X39" s="78" t="str">
        <f>IF(OR(ISBLANK(T26),ISBLANK(T39)),"",(T39-(U39+V39)-(T26-(U26+V26))))</f>
        <v/>
      </c>
      <c r="Y39" s="14">
        <v>7</v>
      </c>
      <c r="Z39" s="4"/>
      <c r="AA39" s="4">
        <f t="shared" si="8"/>
        <v>7773</v>
      </c>
      <c r="AB39" s="5"/>
      <c r="AC39" s="88" t="str">
        <f t="shared" si="2"/>
        <v/>
      </c>
      <c r="AD39" s="78" t="str">
        <f>IF(OR(ISBLANK(Z26),ISBLANK(Z39)),"",(Z39-(AA39+AB39)-(Z26-(AA26+AB26))))</f>
        <v/>
      </c>
      <c r="AF39" s="141"/>
      <c r="AG39" s="142"/>
      <c r="AH39" s="141"/>
      <c r="AI39" s="142"/>
      <c r="AJ39" s="138"/>
    </row>
    <row r="40" spans="1:36" ht="15" thickBot="1">
      <c r="A40" s="20">
        <v>8</v>
      </c>
      <c r="B40" s="75"/>
      <c r="C40" s="7">
        <f t="shared" si="5"/>
        <v>7802</v>
      </c>
      <c r="D40" s="5"/>
      <c r="E40" s="87" t="str">
        <f t="shared" si="1"/>
        <v/>
      </c>
      <c r="F40" s="78" t="str">
        <f>IF(OR(ISBLANK(B25),ISBLANK(B40)),"",(B40-(C40+D40)-(B25-(C25+D25))))</f>
        <v/>
      </c>
      <c r="G40" s="70">
        <v>8</v>
      </c>
      <c r="H40" s="82"/>
      <c r="I40" s="71">
        <f t="shared" si="6"/>
        <v>7787</v>
      </c>
      <c r="J40" s="40"/>
      <c r="K40" s="87" t="str">
        <f t="shared" si="3"/>
        <v/>
      </c>
      <c r="L40" s="83" t="str">
        <f>IF(OR(ISBLANK(H25),ISBLANK(H40)),"",(H40-(I40+J40)-(H25-(I25+J25))))</f>
        <v/>
      </c>
      <c r="M40" s="21">
        <v>8</v>
      </c>
      <c r="N40" s="8"/>
      <c r="O40" s="8">
        <f t="shared" si="7"/>
        <v>8066</v>
      </c>
      <c r="P40" s="5"/>
      <c r="Q40" s="87" t="str">
        <f t="shared" si="0"/>
        <v/>
      </c>
      <c r="R40" s="78" t="str">
        <f>IF(OR(ISBLANK(N25),ISBLANK(N40)),"",(N40-(O40+P40)-(N25-(O25+P25))))</f>
        <v/>
      </c>
      <c r="S40" s="127">
        <v>8</v>
      </c>
      <c r="T40" s="128"/>
      <c r="U40" s="129">
        <f t="shared" si="9"/>
        <v>8108</v>
      </c>
      <c r="V40" s="30"/>
      <c r="W40" s="130" t="str">
        <f t="shared" si="4"/>
        <v/>
      </c>
      <c r="X40" s="84" t="str">
        <f>IF(OR(ISBLANK(T25),ISBLANK(T40)),"",(T40-(U40+V40)-(T25-(U25+V25))))</f>
        <v/>
      </c>
      <c r="Y40" s="14">
        <v>8</v>
      </c>
      <c r="Z40" s="4"/>
      <c r="AA40" s="4">
        <f t="shared" si="8"/>
        <v>7827</v>
      </c>
      <c r="AB40" s="5"/>
      <c r="AC40" s="88" t="str">
        <f t="shared" si="2"/>
        <v/>
      </c>
      <c r="AD40" s="78" t="str">
        <f>IF(OR(ISBLANK(Z25),ISBLANK(Z40)),"",(Z40-(AA40+AB40)-(Z25-(AA25+AB25))))</f>
        <v/>
      </c>
      <c r="AF40" s="141"/>
      <c r="AG40" s="142"/>
      <c r="AH40" s="141"/>
      <c r="AI40" s="142"/>
      <c r="AJ40" s="138"/>
    </row>
    <row r="41" spans="1:36">
      <c r="A41" s="14">
        <v>9</v>
      </c>
      <c r="B41" s="74"/>
      <c r="C41" s="4">
        <f t="shared" si="5"/>
        <v>7605</v>
      </c>
      <c r="D41" s="5"/>
      <c r="E41" s="87" t="str">
        <f t="shared" si="1"/>
        <v/>
      </c>
      <c r="F41" s="79" t="str">
        <f>IF(OR(ISBLANK(B24),ISBLANK(B41)),"",(B41-(C41+D41)-(B24-(C24+D24))))</f>
        <v/>
      </c>
      <c r="G41" s="222" t="s">
        <v>35</v>
      </c>
      <c r="H41" s="223"/>
      <c r="I41" s="223"/>
      <c r="J41" s="223"/>
      <c r="K41" s="223"/>
      <c r="L41" s="224"/>
      <c r="M41" s="20">
        <v>9</v>
      </c>
      <c r="N41" s="7"/>
      <c r="O41" s="7">
        <f t="shared" si="7"/>
        <v>7999</v>
      </c>
      <c r="P41" s="5"/>
      <c r="Q41" s="87" t="str">
        <f t="shared" si="0"/>
        <v/>
      </c>
      <c r="R41" s="78" t="str">
        <f>IF(OR(ISBLANK(N24),ISBLANK(N41)),"",(N41-(O41+P41)-(N24-(O24+P24))))</f>
        <v/>
      </c>
      <c r="S41" s="222" t="s">
        <v>35</v>
      </c>
      <c r="T41" s="223"/>
      <c r="U41" s="223"/>
      <c r="V41" s="223"/>
      <c r="W41" s="223"/>
      <c r="X41" s="224"/>
      <c r="Y41" s="20">
        <v>9</v>
      </c>
      <c r="Z41" s="7"/>
      <c r="AA41" s="7">
        <f t="shared" si="8"/>
        <v>7732</v>
      </c>
      <c r="AB41" s="5"/>
      <c r="AC41" s="88" t="str">
        <f t="shared" si="2"/>
        <v/>
      </c>
      <c r="AD41" s="78" t="str">
        <f>IF(OR(ISBLANK(Z24),ISBLANK(Z41)),"",(Z41-(AA41+AB41)-(Z24-(AA24+AB24))))</f>
        <v/>
      </c>
      <c r="AF41" s="143" t="s">
        <v>85</v>
      </c>
      <c r="AG41" s="140">
        <f>SUM(B41:B46)/6 - SUM(C41:C46)/6</f>
        <v>-7463</v>
      </c>
      <c r="AH41" s="143" t="s">
        <v>85</v>
      </c>
      <c r="AI41" s="140">
        <f>SUM(N49:N54)/6 - SUM(O49:P54)/6</f>
        <v>-7455.833333333333</v>
      </c>
      <c r="AJ41" s="138">
        <f>AG41-AI41</f>
        <v>-7.1666666666669698</v>
      </c>
    </row>
    <row r="42" spans="1:36">
      <c r="A42" s="14">
        <v>10</v>
      </c>
      <c r="B42" s="74"/>
      <c r="C42" s="4">
        <f t="shared" si="5"/>
        <v>7557</v>
      </c>
      <c r="D42" s="5"/>
      <c r="E42" s="87" t="str">
        <f t="shared" si="1"/>
        <v/>
      </c>
      <c r="F42" s="79" t="str">
        <f>IF(OR(ISBLANK(B23),ISBLANK(B42)),"",(B42-(C42+D42)-(B23-(C23+D23))))</f>
        <v/>
      </c>
      <c r="G42" s="212"/>
      <c r="H42" s="213"/>
      <c r="I42" s="213"/>
      <c r="J42" s="213"/>
      <c r="K42" s="213"/>
      <c r="L42" s="214"/>
      <c r="M42" s="20">
        <v>10</v>
      </c>
      <c r="N42" s="7"/>
      <c r="O42" s="7">
        <f t="shared" si="7"/>
        <v>7945</v>
      </c>
      <c r="P42" s="5"/>
      <c r="Q42" s="87" t="str">
        <f t="shared" si="0"/>
        <v/>
      </c>
      <c r="R42" s="78" t="str">
        <f>IF(OR(ISBLANK(N23),ISBLANK(N42)),"",(N42-(O42+P42)-(N23-(O23+P23))))</f>
        <v/>
      </c>
      <c r="S42" s="212"/>
      <c r="T42" s="213"/>
      <c r="U42" s="213"/>
      <c r="V42" s="213"/>
      <c r="W42" s="213"/>
      <c r="X42" s="214"/>
      <c r="Y42" s="20">
        <v>10</v>
      </c>
      <c r="Z42" s="7"/>
      <c r="AA42" s="7">
        <f t="shared" si="8"/>
        <v>7638</v>
      </c>
      <c r="AB42" s="5"/>
      <c r="AC42" s="88" t="str">
        <f t="shared" si="2"/>
        <v/>
      </c>
      <c r="AD42" s="78" t="str">
        <f>IF(OR(ISBLANK(Z23),ISBLANK(Z42)),"",(Z42-(AA42+AB42)-(Z23-(AA23+AB23))))</f>
        <v/>
      </c>
      <c r="AF42" s="143"/>
      <c r="AG42" s="140"/>
      <c r="AH42" s="143"/>
      <c r="AI42" s="140"/>
      <c r="AJ42" s="138"/>
    </row>
    <row r="43" spans="1:36">
      <c r="A43" s="14">
        <v>11</v>
      </c>
      <c r="B43" s="74"/>
      <c r="C43" s="4">
        <f t="shared" si="5"/>
        <v>7449</v>
      </c>
      <c r="D43" s="5"/>
      <c r="E43" s="87" t="str">
        <f t="shared" si="1"/>
        <v/>
      </c>
      <c r="F43" s="79" t="str">
        <f>IF(OR(ISBLANK(B22),ISBLANK(B43)),"",(B43-(C43+D43)-(B22-(C22+D22))))</f>
        <v/>
      </c>
      <c r="G43" s="212"/>
      <c r="H43" s="213"/>
      <c r="I43" s="213"/>
      <c r="J43" s="213"/>
      <c r="K43" s="213"/>
      <c r="L43" s="214"/>
      <c r="M43" s="20">
        <v>11</v>
      </c>
      <c r="N43" s="7"/>
      <c r="O43" s="7">
        <f t="shared" si="7"/>
        <v>7843</v>
      </c>
      <c r="P43" s="5"/>
      <c r="Q43" s="87" t="str">
        <f t="shared" si="0"/>
        <v/>
      </c>
      <c r="R43" s="78" t="str">
        <f>IF(OR(ISBLANK(N22),ISBLANK(N43)),"",(N43-(O43+P43)-(N22-(O22+P22))))</f>
        <v/>
      </c>
      <c r="S43" s="212"/>
      <c r="T43" s="213"/>
      <c r="U43" s="213"/>
      <c r="V43" s="213"/>
      <c r="W43" s="213"/>
      <c r="X43" s="214"/>
      <c r="Y43" s="20">
        <v>11</v>
      </c>
      <c r="Z43" s="7"/>
      <c r="AA43" s="7">
        <f t="shared" si="8"/>
        <v>7628</v>
      </c>
      <c r="AB43" s="5"/>
      <c r="AC43" s="88" t="str">
        <f t="shared" si="2"/>
        <v/>
      </c>
      <c r="AD43" s="78" t="str">
        <f>IF(OR(ISBLANK(Z22),ISBLANK(Z43)),"",(Z43-(AA43+AB43)-(Z22-(AA22+AB22))))</f>
        <v/>
      </c>
      <c r="AF43" s="143"/>
      <c r="AG43" s="140"/>
      <c r="AH43" s="143"/>
      <c r="AI43" s="140"/>
      <c r="AJ43" s="138"/>
    </row>
    <row r="44" spans="1:36" ht="15" thickBot="1">
      <c r="A44" s="14">
        <v>12</v>
      </c>
      <c r="B44" s="74"/>
      <c r="C44" s="4">
        <f t="shared" si="5"/>
        <v>7434</v>
      </c>
      <c r="D44" s="5"/>
      <c r="E44" s="87" t="str">
        <f t="shared" si="1"/>
        <v/>
      </c>
      <c r="F44" s="79" t="str">
        <f>IF(OR(ISBLANK(B21),ISBLANK(B44)),"",(B44-(C44+D44)-(B21-(C21+D21))))</f>
        <v/>
      </c>
      <c r="G44" s="212"/>
      <c r="H44" s="213"/>
      <c r="I44" s="213"/>
      <c r="J44" s="213"/>
      <c r="K44" s="213"/>
      <c r="L44" s="214"/>
      <c r="M44" s="20">
        <v>12</v>
      </c>
      <c r="N44" s="7"/>
      <c r="O44" s="7">
        <f t="shared" si="7"/>
        <v>7835</v>
      </c>
      <c r="P44" s="5"/>
      <c r="Q44" s="87" t="str">
        <f t="shared" si="0"/>
        <v/>
      </c>
      <c r="R44" s="78" t="str">
        <f>IF(OR(ISBLANK(N21),ISBLANK(N44)),"",(N44-(O44+P44)-(N21-(O21+P21))))</f>
        <v/>
      </c>
      <c r="S44" s="212"/>
      <c r="T44" s="213"/>
      <c r="U44" s="213"/>
      <c r="V44" s="213"/>
      <c r="W44" s="213"/>
      <c r="X44" s="214"/>
      <c r="Y44" s="70">
        <v>12</v>
      </c>
      <c r="Z44" s="71"/>
      <c r="AA44" s="71">
        <f t="shared" si="8"/>
        <v>7752</v>
      </c>
      <c r="AB44" s="40"/>
      <c r="AC44" s="90" t="str">
        <f t="shared" si="2"/>
        <v/>
      </c>
      <c r="AD44" s="83" t="str">
        <f>IF(OR(ISBLANK(Z21),ISBLANK(Z44)),"",(Z44-(AA44+AB44)-(Z21-(AA21+AB21))))</f>
        <v/>
      </c>
      <c r="AF44" s="143"/>
      <c r="AG44" s="140"/>
      <c r="AH44" s="143"/>
      <c r="AI44" s="140"/>
      <c r="AJ44" s="138"/>
    </row>
    <row r="45" spans="1:36">
      <c r="A45" s="19">
        <v>13</v>
      </c>
      <c r="B45" s="73"/>
      <c r="C45" s="6">
        <f t="shared" si="5"/>
        <v>7369</v>
      </c>
      <c r="D45" s="5"/>
      <c r="E45" s="87" t="str">
        <f t="shared" si="1"/>
        <v/>
      </c>
      <c r="F45" s="79" t="str">
        <f>IF(OR(ISBLANK(B20),ISBLANK(B45)),"",(B45-(C45+D45)-(B20-(C20+D20))))</f>
        <v/>
      </c>
      <c r="G45" s="212"/>
      <c r="H45" s="213"/>
      <c r="I45" s="213"/>
      <c r="J45" s="213"/>
      <c r="K45" s="213"/>
      <c r="L45" s="214"/>
      <c r="M45" s="20">
        <v>13</v>
      </c>
      <c r="N45" s="7"/>
      <c r="O45" s="7">
        <f t="shared" si="7"/>
        <v>7777</v>
      </c>
      <c r="P45" s="5"/>
      <c r="Q45" s="87" t="str">
        <f t="shared" si="0"/>
        <v/>
      </c>
      <c r="R45" s="78" t="str">
        <f>IF(OR(ISBLANK(N20),ISBLANK(N45)),"",(N45-(O45+P45)-(N20-(O20+P20))))</f>
        <v/>
      </c>
      <c r="S45" s="212"/>
      <c r="T45" s="213"/>
      <c r="U45" s="213"/>
      <c r="V45" s="213"/>
      <c r="W45" s="213"/>
      <c r="X45" s="214"/>
      <c r="Y45" s="212" t="s">
        <v>35</v>
      </c>
      <c r="Z45" s="213"/>
      <c r="AA45" s="213"/>
      <c r="AB45" s="213"/>
      <c r="AC45" s="213"/>
      <c r="AD45" s="214"/>
      <c r="AF45" s="143"/>
      <c r="AG45" s="140"/>
      <c r="AH45" s="143"/>
      <c r="AI45" s="140"/>
      <c r="AJ45" s="138"/>
    </row>
    <row r="46" spans="1:36">
      <c r="A46" s="19">
        <v>14</v>
      </c>
      <c r="B46" s="73"/>
      <c r="C46" s="6">
        <f t="shared" si="5"/>
        <v>7364</v>
      </c>
      <c r="D46" s="5"/>
      <c r="E46" s="87" t="str">
        <f t="shared" si="1"/>
        <v/>
      </c>
      <c r="F46" s="79" t="str">
        <f>IF(OR(ISBLANK(B19),ISBLANK(B46)),"",(B46-(C46+D46)-(B19-(C19+D19))))</f>
        <v/>
      </c>
      <c r="G46" s="212"/>
      <c r="H46" s="213"/>
      <c r="I46" s="213"/>
      <c r="J46" s="213"/>
      <c r="K46" s="213"/>
      <c r="L46" s="214"/>
      <c r="M46" s="20">
        <v>14</v>
      </c>
      <c r="N46" s="7"/>
      <c r="O46" s="7">
        <f t="shared" si="7"/>
        <v>7757</v>
      </c>
      <c r="P46" s="5"/>
      <c r="Q46" s="87" t="str">
        <f t="shared" si="0"/>
        <v/>
      </c>
      <c r="R46" s="78" t="str">
        <f>IF(OR(ISBLANK(N19),ISBLANK(N46)),"",(N46-(O46+P46)-(N19-(O19+P19))))</f>
        <v/>
      </c>
      <c r="S46" s="212"/>
      <c r="T46" s="213"/>
      <c r="U46" s="213"/>
      <c r="V46" s="213"/>
      <c r="W46" s="213"/>
      <c r="X46" s="214"/>
      <c r="Y46" s="212"/>
      <c r="Z46" s="213"/>
      <c r="AA46" s="213"/>
      <c r="AB46" s="213"/>
      <c r="AC46" s="213"/>
      <c r="AD46" s="214"/>
      <c r="AF46" s="143"/>
      <c r="AG46" s="140"/>
      <c r="AH46" s="143"/>
      <c r="AI46" s="140"/>
      <c r="AJ46" s="138"/>
    </row>
    <row r="47" spans="1:36">
      <c r="A47" s="18">
        <v>15</v>
      </c>
      <c r="B47" s="72"/>
      <c r="C47" s="13">
        <f t="shared" si="5"/>
        <v>7225</v>
      </c>
      <c r="D47" s="5"/>
      <c r="E47" s="87" t="str">
        <f t="shared" si="1"/>
        <v/>
      </c>
      <c r="F47" s="79" t="str">
        <f>IF(OR(ISBLANK(B18),ISBLANK(B47)),"",(B47-(C47+D47)-(B18-(C18+D18))))</f>
        <v/>
      </c>
      <c r="G47" s="212"/>
      <c r="H47" s="213"/>
      <c r="I47" s="213"/>
      <c r="J47" s="213"/>
      <c r="K47" s="213"/>
      <c r="L47" s="214"/>
      <c r="M47" s="20">
        <v>15</v>
      </c>
      <c r="N47" s="7"/>
      <c r="O47" s="7">
        <f t="shared" si="7"/>
        <v>7765</v>
      </c>
      <c r="P47" s="5"/>
      <c r="Q47" s="87" t="str">
        <f t="shared" si="0"/>
        <v/>
      </c>
      <c r="R47" s="78" t="str">
        <f>IF(OR(ISBLANK(N18),ISBLANK(N47)),"",(N47-(O47+P47)-(N18-(O18+P18))))</f>
        <v/>
      </c>
      <c r="S47" s="212"/>
      <c r="T47" s="213"/>
      <c r="U47" s="213"/>
      <c r="V47" s="213"/>
      <c r="W47" s="213"/>
      <c r="X47" s="214"/>
      <c r="Y47" s="212"/>
      <c r="Z47" s="213"/>
      <c r="AA47" s="213"/>
      <c r="AB47" s="213"/>
      <c r="AC47" s="213"/>
      <c r="AD47" s="214"/>
      <c r="AF47" s="134" t="s">
        <v>75</v>
      </c>
      <c r="AG47" s="136">
        <f>SUM(B47:B49)/3-SUM(C47:C49)/3</f>
        <v>-7169.666666666667</v>
      </c>
      <c r="AH47" s="134" t="s">
        <v>75</v>
      </c>
      <c r="AI47" s="136">
        <f>SUM(N55:N57)/3-SUM(O55:O57)/3</f>
        <v>-7163.666666666667</v>
      </c>
      <c r="AJ47" s="138">
        <f>AG47-AI47</f>
        <v>-6</v>
      </c>
    </row>
    <row r="48" spans="1:36">
      <c r="A48" s="18">
        <v>16</v>
      </c>
      <c r="B48" s="72"/>
      <c r="C48" s="13">
        <f t="shared" si="5"/>
        <v>7148</v>
      </c>
      <c r="D48" s="5"/>
      <c r="E48" s="87" t="str">
        <f t="shared" si="1"/>
        <v/>
      </c>
      <c r="F48" s="79" t="str">
        <f>IF(OR(ISBLANK(B17),ISBLANK(B48)),"",(B48-(C48+D48)-(B17-(C17+D17))))</f>
        <v/>
      </c>
      <c r="G48" s="212"/>
      <c r="H48" s="213"/>
      <c r="I48" s="213"/>
      <c r="J48" s="213"/>
      <c r="K48" s="213"/>
      <c r="L48" s="214"/>
      <c r="M48" s="20">
        <v>16</v>
      </c>
      <c r="N48" s="7"/>
      <c r="O48" s="7">
        <f t="shared" si="7"/>
        <v>7786</v>
      </c>
      <c r="P48" s="5"/>
      <c r="Q48" s="87" t="str">
        <f t="shared" si="0"/>
        <v/>
      </c>
      <c r="R48" s="78" t="str">
        <f>IF(OR(ISBLANK(N17),ISBLANK(N48)),"",(N48-(O48+P48)-(N17-(O17+P17))))</f>
        <v/>
      </c>
      <c r="S48" s="212"/>
      <c r="T48" s="213"/>
      <c r="U48" s="213"/>
      <c r="V48" s="213"/>
      <c r="W48" s="213"/>
      <c r="X48" s="214"/>
      <c r="Y48" s="212"/>
      <c r="Z48" s="213"/>
      <c r="AA48" s="213"/>
      <c r="AB48" s="213"/>
      <c r="AC48" s="213"/>
      <c r="AD48" s="214"/>
      <c r="AF48" s="134"/>
      <c r="AG48" s="136"/>
      <c r="AH48" s="134"/>
      <c r="AI48" s="136"/>
      <c r="AJ48" s="257"/>
    </row>
    <row r="49" spans="1:36" ht="15" thickBot="1">
      <c r="A49" s="28">
        <v>17</v>
      </c>
      <c r="B49" s="77"/>
      <c r="C49" s="29">
        <f t="shared" si="5"/>
        <v>7136</v>
      </c>
      <c r="D49" s="30"/>
      <c r="E49" s="87" t="str">
        <f t="shared" si="1"/>
        <v/>
      </c>
      <c r="F49" s="80" t="str">
        <f>IF(OR(ISBLANK(B16),ISBLANK(B49)),"",(B49-(C49+D49)-(B16-(C16+D16))))</f>
        <v/>
      </c>
      <c r="G49" s="212"/>
      <c r="H49" s="213"/>
      <c r="I49" s="213"/>
      <c r="J49" s="213"/>
      <c r="K49" s="213"/>
      <c r="L49" s="214"/>
      <c r="M49" s="14">
        <v>17</v>
      </c>
      <c r="N49" s="4"/>
      <c r="O49" s="4">
        <f t="shared" si="7"/>
        <v>7615</v>
      </c>
      <c r="P49" s="5"/>
      <c r="Q49" s="87" t="str">
        <f t="shared" si="0"/>
        <v/>
      </c>
      <c r="R49" s="78" t="str">
        <f>IF(OR(ISBLANK(N16),ISBLANK(N49)),"",(N49-(O49+P49)-(N16-(O16+P16))))</f>
        <v/>
      </c>
      <c r="S49" s="212"/>
      <c r="T49" s="213"/>
      <c r="U49" s="213"/>
      <c r="V49" s="213"/>
      <c r="W49" s="213"/>
      <c r="X49" s="214"/>
      <c r="Y49" s="212"/>
      <c r="Z49" s="213"/>
      <c r="AA49" s="213"/>
      <c r="AB49" s="213"/>
      <c r="AC49" s="213"/>
      <c r="AD49" s="214"/>
      <c r="AF49" s="152"/>
      <c r="AG49" s="149"/>
      <c r="AH49" s="152"/>
      <c r="AI49" s="149"/>
      <c r="AJ49" s="258"/>
    </row>
    <row r="50" spans="1:36">
      <c r="A50" s="222" t="s">
        <v>35</v>
      </c>
      <c r="B50" s="223"/>
      <c r="C50" s="223"/>
      <c r="D50" s="223"/>
      <c r="E50" s="223"/>
      <c r="F50" s="224"/>
      <c r="G50" s="212"/>
      <c r="H50" s="213"/>
      <c r="I50" s="213"/>
      <c r="J50" s="213"/>
      <c r="K50" s="213"/>
      <c r="L50" s="214"/>
      <c r="M50" s="14">
        <v>18</v>
      </c>
      <c r="N50" s="4"/>
      <c r="O50" s="4">
        <f t="shared" si="7"/>
        <v>7525</v>
      </c>
      <c r="P50" s="5"/>
      <c r="Q50" s="87" t="str">
        <f t="shared" si="0"/>
        <v/>
      </c>
      <c r="R50" s="78" t="str">
        <f>IF(OR(ISBLANK(N15),ISBLANK(N50)),"",(N50-(O50+P50)-(N15-(O15+P15))))</f>
        <v/>
      </c>
      <c r="S50" s="212"/>
      <c r="T50" s="213"/>
      <c r="U50" s="213"/>
      <c r="V50" s="213"/>
      <c r="W50" s="213"/>
      <c r="X50" s="214"/>
      <c r="Y50" s="212"/>
      <c r="Z50" s="213"/>
      <c r="AA50" s="213"/>
      <c r="AB50" s="213"/>
      <c r="AC50" s="213"/>
      <c r="AD50" s="214"/>
      <c r="AF50" s="244" t="s">
        <v>88</v>
      </c>
      <c r="AG50" s="245"/>
      <c r="AH50" s="245"/>
      <c r="AI50" s="245"/>
      <c r="AJ50" s="246"/>
    </row>
    <row r="51" spans="1:36" ht="15" thickBot="1">
      <c r="A51" s="212"/>
      <c r="B51" s="213"/>
      <c r="C51" s="213"/>
      <c r="D51" s="213"/>
      <c r="E51" s="213"/>
      <c r="F51" s="214"/>
      <c r="G51" s="212"/>
      <c r="H51" s="213"/>
      <c r="I51" s="213"/>
      <c r="J51" s="213"/>
      <c r="K51" s="213"/>
      <c r="L51" s="214"/>
      <c r="M51" s="14">
        <v>19</v>
      </c>
      <c r="N51" s="4"/>
      <c r="O51" s="4">
        <f t="shared" si="7"/>
        <v>7436</v>
      </c>
      <c r="P51" s="5"/>
      <c r="Q51" s="87" t="str">
        <f t="shared" si="0"/>
        <v/>
      </c>
      <c r="R51" s="78" t="str">
        <f>IF(OR(ISBLANK(N14),ISBLANK(N51)),"",(N51-(O51+P51)-(N14-(O14+P14))))</f>
        <v/>
      </c>
      <c r="S51" s="212"/>
      <c r="T51" s="213"/>
      <c r="U51" s="213"/>
      <c r="V51" s="213"/>
      <c r="W51" s="213"/>
      <c r="X51" s="214"/>
      <c r="Y51" s="212"/>
      <c r="Z51" s="213"/>
      <c r="AA51" s="213"/>
      <c r="AB51" s="213"/>
      <c r="AC51" s="213"/>
      <c r="AD51" s="214"/>
      <c r="AF51" s="247"/>
      <c r="AG51" s="248"/>
      <c r="AH51" s="248"/>
      <c r="AI51" s="248"/>
      <c r="AJ51" s="249"/>
    </row>
    <row r="52" spans="1:36">
      <c r="A52" s="212"/>
      <c r="B52" s="213"/>
      <c r="C52" s="213"/>
      <c r="D52" s="213"/>
      <c r="E52" s="213"/>
      <c r="F52" s="214"/>
      <c r="G52" s="212"/>
      <c r="H52" s="213"/>
      <c r="I52" s="213"/>
      <c r="J52" s="213"/>
      <c r="K52" s="213"/>
      <c r="L52" s="214"/>
      <c r="M52" s="14">
        <v>20</v>
      </c>
      <c r="N52" s="4"/>
      <c r="O52" s="4">
        <f t="shared" si="7"/>
        <v>7425</v>
      </c>
      <c r="P52" s="5"/>
      <c r="Q52" s="87" t="str">
        <f t="shared" si="0"/>
        <v/>
      </c>
      <c r="R52" s="78" t="str">
        <f>IF(OR(ISBLANK(N13),ISBLANK(N52)),"",(N52-(O52+P52)-(N13-(O13+P13))))</f>
        <v/>
      </c>
      <c r="S52" s="212"/>
      <c r="T52" s="213"/>
      <c r="U52" s="213"/>
      <c r="V52" s="213"/>
      <c r="W52" s="213"/>
      <c r="X52" s="214"/>
      <c r="Y52" s="212"/>
      <c r="Z52" s="213"/>
      <c r="AA52" s="213"/>
      <c r="AB52" s="213"/>
      <c r="AC52" s="213"/>
      <c r="AD52" s="214"/>
    </row>
    <row r="53" spans="1:36">
      <c r="A53" s="212"/>
      <c r="B53" s="213"/>
      <c r="C53" s="213"/>
      <c r="D53" s="213"/>
      <c r="E53" s="213"/>
      <c r="F53" s="214"/>
      <c r="G53" s="212"/>
      <c r="H53" s="213"/>
      <c r="I53" s="213"/>
      <c r="J53" s="213"/>
      <c r="K53" s="213"/>
      <c r="L53" s="214"/>
      <c r="M53" s="14">
        <v>21</v>
      </c>
      <c r="N53" s="4"/>
      <c r="O53" s="4">
        <f t="shared" si="7"/>
        <v>7369</v>
      </c>
      <c r="P53" s="5"/>
      <c r="Q53" s="87" t="str">
        <f t="shared" si="0"/>
        <v/>
      </c>
      <c r="R53" s="78" t="str">
        <f>IF(OR(ISBLANK(N12),ISBLANK(N53)),"",(N53-(O53+P53)-(N12-(O12+P12))))</f>
        <v/>
      </c>
      <c r="S53" s="212"/>
      <c r="T53" s="213"/>
      <c r="U53" s="213"/>
      <c r="V53" s="213"/>
      <c r="W53" s="213"/>
      <c r="X53" s="214"/>
      <c r="Y53" s="212"/>
      <c r="Z53" s="213"/>
      <c r="AA53" s="213"/>
      <c r="AB53" s="213"/>
      <c r="AC53" s="213"/>
      <c r="AD53" s="214"/>
    </row>
    <row r="54" spans="1:36">
      <c r="A54" s="212"/>
      <c r="B54" s="213"/>
      <c r="C54" s="213"/>
      <c r="D54" s="213"/>
      <c r="E54" s="213"/>
      <c r="F54" s="214"/>
      <c r="G54" s="212"/>
      <c r="H54" s="213"/>
      <c r="I54" s="213"/>
      <c r="J54" s="213"/>
      <c r="K54" s="213"/>
      <c r="L54" s="214"/>
      <c r="M54" s="14">
        <v>22</v>
      </c>
      <c r="N54" s="4"/>
      <c r="O54" s="4">
        <f t="shared" si="7"/>
        <v>7365</v>
      </c>
      <c r="P54" s="5"/>
      <c r="Q54" s="87" t="str">
        <f t="shared" si="0"/>
        <v/>
      </c>
      <c r="R54" s="78" t="str">
        <f>IF(OR(ISBLANK(N11),ISBLANK(N54)),"",(N54-(O54+P54)-(N11-(O11+P11))))</f>
        <v/>
      </c>
      <c r="S54" s="212"/>
      <c r="T54" s="213"/>
      <c r="U54" s="213"/>
      <c r="V54" s="213"/>
      <c r="W54" s="213"/>
      <c r="X54" s="214"/>
      <c r="Y54" s="212"/>
      <c r="Z54" s="213"/>
      <c r="AA54" s="213"/>
      <c r="AB54" s="213"/>
      <c r="AC54" s="213"/>
      <c r="AD54" s="214"/>
    </row>
    <row r="55" spans="1:36">
      <c r="A55" s="212"/>
      <c r="B55" s="213"/>
      <c r="C55" s="213"/>
      <c r="D55" s="213"/>
      <c r="E55" s="213"/>
      <c r="F55" s="214"/>
      <c r="G55" s="212"/>
      <c r="H55" s="213"/>
      <c r="I55" s="213"/>
      <c r="J55" s="213"/>
      <c r="K55" s="213"/>
      <c r="L55" s="214"/>
      <c r="M55" s="18">
        <v>23</v>
      </c>
      <c r="N55" s="13"/>
      <c r="O55" s="13">
        <f t="shared" si="7"/>
        <v>7202</v>
      </c>
      <c r="P55" s="5"/>
      <c r="Q55" s="87" t="str">
        <f t="shared" si="0"/>
        <v/>
      </c>
      <c r="R55" s="78" t="str">
        <f>IF(OR(ISBLANK(N10),ISBLANK(N55)),"",(N55-(O55+P55)-(N10-(O10+P10))))</f>
        <v/>
      </c>
      <c r="S55" s="212"/>
      <c r="T55" s="213"/>
      <c r="U55" s="213"/>
      <c r="V55" s="213"/>
      <c r="W55" s="213"/>
      <c r="X55" s="214"/>
      <c r="Y55" s="212"/>
      <c r="Z55" s="213"/>
      <c r="AA55" s="213"/>
      <c r="AB55" s="213"/>
      <c r="AC55" s="213"/>
      <c r="AD55" s="214"/>
    </row>
    <row r="56" spans="1:36">
      <c r="A56" s="212"/>
      <c r="B56" s="213"/>
      <c r="C56" s="213"/>
      <c r="D56" s="213"/>
      <c r="E56" s="213"/>
      <c r="F56" s="214"/>
      <c r="G56" s="212"/>
      <c r="H56" s="213"/>
      <c r="I56" s="213"/>
      <c r="J56" s="213"/>
      <c r="K56" s="213"/>
      <c r="L56" s="214"/>
      <c r="M56" s="28">
        <v>24</v>
      </c>
      <c r="N56" s="29"/>
      <c r="O56" s="29">
        <f t="shared" si="7"/>
        <v>7146</v>
      </c>
      <c r="P56" s="30"/>
      <c r="Q56" s="87" t="str">
        <f t="shared" si="0"/>
        <v/>
      </c>
      <c r="R56" s="84" t="str">
        <f>IF(OR(ISBLANK(N9),ISBLANK(N56)),"",(N56-(O56+P56)-(N9-(O9+P9))))</f>
        <v/>
      </c>
      <c r="S56" s="212"/>
      <c r="T56" s="213"/>
      <c r="U56" s="213"/>
      <c r="V56" s="213"/>
      <c r="W56" s="213"/>
      <c r="X56" s="214"/>
      <c r="Y56" s="212"/>
      <c r="Z56" s="213"/>
      <c r="AA56" s="213"/>
      <c r="AB56" s="213"/>
      <c r="AC56" s="213"/>
      <c r="AD56" s="214"/>
    </row>
    <row r="57" spans="1:36" ht="15" thickBot="1">
      <c r="A57" s="215"/>
      <c r="B57" s="158"/>
      <c r="C57" s="158"/>
      <c r="D57" s="158"/>
      <c r="E57" s="158"/>
      <c r="F57" s="159"/>
      <c r="G57" s="215"/>
      <c r="H57" s="158"/>
      <c r="I57" s="158"/>
      <c r="J57" s="158"/>
      <c r="K57" s="158"/>
      <c r="L57" s="159"/>
      <c r="M57" s="38">
        <v>25</v>
      </c>
      <c r="N57" s="39"/>
      <c r="O57" s="39">
        <f t="shared" si="7"/>
        <v>7143</v>
      </c>
      <c r="P57" s="40"/>
      <c r="Q57" s="92" t="str">
        <f t="shared" si="0"/>
        <v/>
      </c>
      <c r="R57" s="83" t="str">
        <f>IF(OR(ISBLANK(N8),ISBLANK(N57)),"",(N57-(O57+P57)-(N8-(O8+P8))))</f>
        <v/>
      </c>
      <c r="S57" s="215"/>
      <c r="T57" s="158"/>
      <c r="U57" s="158"/>
      <c r="V57" s="158"/>
      <c r="W57" s="158"/>
      <c r="X57" s="159"/>
      <c r="Y57" s="215"/>
      <c r="Z57" s="158"/>
      <c r="AA57" s="158"/>
      <c r="AB57" s="158"/>
      <c r="AC57" s="158"/>
      <c r="AD57" s="159"/>
    </row>
    <row r="60" spans="1:36" ht="15" thickBot="1"/>
    <row r="61" spans="1:36" ht="15" thickBot="1">
      <c r="A61" s="156" t="s">
        <v>36</v>
      </c>
      <c r="B61" s="157"/>
      <c r="C61" s="157"/>
      <c r="D61" s="157"/>
      <c r="E61" s="157"/>
      <c r="F61" s="256"/>
      <c r="I61" s="156" t="s">
        <v>42</v>
      </c>
      <c r="J61" s="157"/>
      <c r="K61" s="157"/>
      <c r="L61" s="157"/>
      <c r="M61" s="157"/>
      <c r="N61" s="256"/>
      <c r="P61" s="216" t="s">
        <v>33</v>
      </c>
      <c r="Q61" s="217"/>
      <c r="R61" s="217"/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8"/>
    </row>
    <row r="62" spans="1:36" ht="15" thickBot="1">
      <c r="A62" s="45" t="s">
        <v>19</v>
      </c>
      <c r="B62" s="55" t="s">
        <v>37</v>
      </c>
      <c r="C62" s="46" t="s">
        <v>44</v>
      </c>
      <c r="D62" s="62" t="s">
        <v>45</v>
      </c>
      <c r="E62" s="65" t="s">
        <v>40</v>
      </c>
      <c r="F62" s="64" t="s">
        <v>41</v>
      </c>
      <c r="I62" s="45" t="s">
        <v>19</v>
      </c>
      <c r="J62" s="55" t="s">
        <v>37</v>
      </c>
      <c r="K62" s="46" t="s">
        <v>44</v>
      </c>
      <c r="L62" s="47" t="s">
        <v>45</v>
      </c>
      <c r="M62" s="63" t="s">
        <v>40</v>
      </c>
      <c r="N62" s="64" t="s">
        <v>41</v>
      </c>
      <c r="P62" s="235" t="s">
        <v>46</v>
      </c>
      <c r="Q62" s="236"/>
      <c r="R62" s="236"/>
      <c r="S62" s="236"/>
      <c r="T62" s="236"/>
      <c r="U62" s="236"/>
      <c r="V62" s="236"/>
      <c r="W62" s="236"/>
      <c r="X62" s="236"/>
      <c r="Y62" s="236"/>
      <c r="Z62" s="236"/>
      <c r="AA62" s="236"/>
      <c r="AB62" s="236"/>
      <c r="AC62" s="236"/>
      <c r="AD62" s="237"/>
    </row>
    <row r="63" spans="1:36">
      <c r="A63" s="42" t="s">
        <v>64</v>
      </c>
      <c r="B63" s="44">
        <f>W4</f>
        <v>520</v>
      </c>
      <c r="C63" s="56"/>
      <c r="D63" s="59"/>
      <c r="E63" s="66">
        <f>C63-B63</f>
        <v>-520</v>
      </c>
      <c r="F63" s="67">
        <f>D63-B63</f>
        <v>-520</v>
      </c>
      <c r="I63" s="42" t="s">
        <v>81</v>
      </c>
      <c r="J63" s="44">
        <v>142</v>
      </c>
      <c r="K63" s="56"/>
      <c r="L63" s="59"/>
      <c r="M63" s="66">
        <f>K63-J63</f>
        <v>-142</v>
      </c>
      <c r="N63" s="67">
        <f>L63-J63</f>
        <v>-142</v>
      </c>
      <c r="P63" s="238"/>
      <c r="Q63" s="239"/>
      <c r="R63" s="239"/>
      <c r="S63" s="239"/>
      <c r="T63" s="239"/>
      <c r="U63" s="239"/>
      <c r="V63" s="239"/>
      <c r="W63" s="239"/>
      <c r="X63" s="239"/>
      <c r="Y63" s="239"/>
      <c r="Z63" s="239"/>
      <c r="AA63" s="239"/>
      <c r="AB63" s="239"/>
      <c r="AC63" s="239"/>
      <c r="AD63" s="240"/>
    </row>
    <row r="64" spans="1:36">
      <c r="A64" s="14" t="s">
        <v>70</v>
      </c>
      <c r="B64" s="4">
        <f>Y4</f>
        <v>485</v>
      </c>
      <c r="C64" s="57"/>
      <c r="D64" s="60"/>
      <c r="E64" s="14">
        <f>C64-B64</f>
        <v>-485</v>
      </c>
      <c r="F64" s="15">
        <f t="shared" ref="F64:F66" si="10">D64-B64</f>
        <v>-485</v>
      </c>
      <c r="I64" s="14" t="s">
        <v>80</v>
      </c>
      <c r="J64" s="4">
        <v>135</v>
      </c>
      <c r="K64" s="57"/>
      <c r="L64" s="60"/>
      <c r="M64" s="14">
        <f>K64-J64</f>
        <v>-135</v>
      </c>
      <c r="N64" s="15">
        <f t="shared" ref="N64:N65" si="11">L64-J64</f>
        <v>-135</v>
      </c>
      <c r="P64" s="238"/>
      <c r="Q64" s="239"/>
      <c r="R64" s="239"/>
      <c r="S64" s="239"/>
      <c r="T64" s="239"/>
      <c r="U64" s="239"/>
      <c r="V64" s="239"/>
      <c r="W64" s="239"/>
      <c r="X64" s="239"/>
      <c r="Y64" s="239"/>
      <c r="Z64" s="239"/>
      <c r="AA64" s="239"/>
      <c r="AB64" s="239"/>
      <c r="AC64" s="239"/>
      <c r="AD64" s="240"/>
    </row>
    <row r="65" spans="1:33" ht="15" thickBot="1">
      <c r="A65" s="14" t="s">
        <v>32</v>
      </c>
      <c r="B65" s="4">
        <f>AA4</f>
        <v>505</v>
      </c>
      <c r="C65" s="57"/>
      <c r="D65" s="60"/>
      <c r="E65" s="14">
        <f>C65-B65</f>
        <v>-505</v>
      </c>
      <c r="F65" s="15">
        <f t="shared" si="10"/>
        <v>-505</v>
      </c>
      <c r="I65" s="16" t="s">
        <v>43</v>
      </c>
      <c r="J65" s="17">
        <v>75</v>
      </c>
      <c r="K65" s="58"/>
      <c r="L65" s="61"/>
      <c r="M65" s="16">
        <f>K65-J65</f>
        <v>-75</v>
      </c>
      <c r="N65" s="41">
        <f t="shared" si="11"/>
        <v>-75</v>
      </c>
      <c r="P65" s="238"/>
      <c r="Q65" s="239"/>
      <c r="R65" s="239"/>
      <c r="S65" s="239"/>
      <c r="T65" s="239"/>
      <c r="U65" s="239"/>
      <c r="V65" s="239"/>
      <c r="W65" s="239"/>
      <c r="X65" s="239"/>
      <c r="Y65" s="239"/>
      <c r="Z65" s="239"/>
      <c r="AA65" s="239"/>
      <c r="AB65" s="239"/>
      <c r="AC65" s="239"/>
      <c r="AD65" s="240"/>
    </row>
    <row r="66" spans="1:33" ht="15" thickBot="1">
      <c r="A66" s="16" t="s">
        <v>10</v>
      </c>
      <c r="B66" s="17">
        <f>AC4</f>
        <v>520</v>
      </c>
      <c r="C66" s="58"/>
      <c r="D66" s="61"/>
      <c r="E66" s="16">
        <f>C66-B66</f>
        <v>-520</v>
      </c>
      <c r="F66" s="41">
        <f t="shared" si="10"/>
        <v>-520</v>
      </c>
      <c r="P66" s="241"/>
      <c r="Q66" s="242"/>
      <c r="R66" s="242"/>
      <c r="S66" s="242"/>
      <c r="T66" s="242"/>
      <c r="U66" s="242"/>
      <c r="V66" s="242"/>
      <c r="W66" s="242"/>
      <c r="X66" s="242"/>
      <c r="Y66" s="242"/>
      <c r="Z66" s="242"/>
      <c r="AA66" s="242"/>
      <c r="AB66" s="242"/>
      <c r="AC66" s="242"/>
      <c r="AD66" s="243"/>
    </row>
    <row r="69" spans="1:33" ht="15" thickBot="1"/>
    <row r="70" spans="1:33">
      <c r="A70" s="209" t="s">
        <v>3</v>
      </c>
      <c r="B70" s="210"/>
      <c r="C70" s="210"/>
      <c r="D70" s="210"/>
      <c r="E70" s="210"/>
      <c r="F70" s="210"/>
      <c r="G70" s="211"/>
      <c r="I70" s="209" t="s">
        <v>9</v>
      </c>
      <c r="J70" s="210"/>
      <c r="K70" s="210"/>
      <c r="L70" s="210"/>
      <c r="M70" s="210"/>
      <c r="N70" s="210"/>
      <c r="O70" s="211"/>
      <c r="Q70" s="203" t="s">
        <v>10</v>
      </c>
      <c r="R70" s="204"/>
      <c r="S70" s="204"/>
      <c r="T70" s="204"/>
      <c r="U70" s="204"/>
      <c r="V70" s="204"/>
      <c r="W70" s="204"/>
      <c r="X70" s="205"/>
      <c r="Z70" s="203" t="s">
        <v>4</v>
      </c>
      <c r="AA70" s="204"/>
      <c r="AB70" s="204"/>
      <c r="AC70" s="204"/>
      <c r="AD70" s="204"/>
      <c r="AE70" s="204"/>
      <c r="AF70" s="204"/>
      <c r="AG70" s="205"/>
    </row>
    <row r="71" spans="1:33">
      <c r="A71" s="14"/>
      <c r="B71" s="4" t="s">
        <v>6</v>
      </c>
      <c r="C71" s="4" t="s">
        <v>27</v>
      </c>
      <c r="D71" s="4" t="s">
        <v>28</v>
      </c>
      <c r="E71" s="4" t="s">
        <v>30</v>
      </c>
      <c r="F71" s="4" t="s">
        <v>7</v>
      </c>
      <c r="G71" s="15" t="s">
        <v>8</v>
      </c>
      <c r="I71" s="14"/>
      <c r="J71" s="4" t="s">
        <v>6</v>
      </c>
      <c r="K71" s="4" t="s">
        <v>27</v>
      </c>
      <c r="L71" s="4" t="s">
        <v>28</v>
      </c>
      <c r="M71" s="4" t="s">
        <v>30</v>
      </c>
      <c r="N71" s="4" t="s">
        <v>7</v>
      </c>
      <c r="O71" s="15" t="s">
        <v>8</v>
      </c>
      <c r="Q71" s="14"/>
      <c r="R71" s="4" t="s">
        <v>6</v>
      </c>
      <c r="S71" s="4" t="s">
        <v>27</v>
      </c>
      <c r="T71" s="4" t="s">
        <v>28</v>
      </c>
      <c r="U71" s="4" t="s">
        <v>29</v>
      </c>
      <c r="V71" s="4" t="s">
        <v>93</v>
      </c>
      <c r="W71" s="4" t="s">
        <v>31</v>
      </c>
      <c r="X71" s="15" t="s">
        <v>8</v>
      </c>
      <c r="Z71" s="26"/>
      <c r="AA71" s="4" t="s">
        <v>6</v>
      </c>
      <c r="AB71" s="4" t="s">
        <v>27</v>
      </c>
      <c r="AC71" s="4" t="s">
        <v>28</v>
      </c>
      <c r="AD71" s="4" t="s">
        <v>30</v>
      </c>
      <c r="AE71" s="4" t="s">
        <v>26</v>
      </c>
      <c r="AF71" s="4" t="s">
        <v>7</v>
      </c>
      <c r="AG71" s="15" t="s">
        <v>8</v>
      </c>
    </row>
    <row r="72" spans="1:33">
      <c r="A72" s="14">
        <v>1</v>
      </c>
      <c r="B72" s="10">
        <v>254</v>
      </c>
      <c r="C72" s="9">
        <v>1085</v>
      </c>
      <c r="D72" s="9">
        <v>1200</v>
      </c>
      <c r="E72" s="11">
        <v>5200</v>
      </c>
      <c r="F72" s="12">
        <v>-38</v>
      </c>
      <c r="G72" s="22">
        <f t="shared" ref="G72:G79" si="12">B72+C72+D72+E72+F72+$W$4+$U$4</f>
        <v>8221</v>
      </c>
      <c r="I72" s="14">
        <v>1</v>
      </c>
      <c r="J72" s="10">
        <v>229</v>
      </c>
      <c r="K72" s="4">
        <f>C72</f>
        <v>1085</v>
      </c>
      <c r="L72" s="4">
        <f>D72</f>
        <v>1200</v>
      </c>
      <c r="M72" s="4">
        <f>E72</f>
        <v>5200</v>
      </c>
      <c r="N72" s="12">
        <v>-38</v>
      </c>
      <c r="O72" s="22">
        <f t="shared" ref="O72:O79" si="13">J72+K72+L72+M72+N72+$W$4+$U$4</f>
        <v>8196</v>
      </c>
      <c r="Q72" s="14">
        <v>1</v>
      </c>
      <c r="R72" s="10">
        <v>304</v>
      </c>
      <c r="S72" s="9">
        <v>1060</v>
      </c>
      <c r="T72" s="9">
        <v>1145</v>
      </c>
      <c r="U72" s="4"/>
      <c r="V72" s="11">
        <f>5220-12</f>
        <v>5208</v>
      </c>
      <c r="W72" s="12">
        <v>-27</v>
      </c>
      <c r="X72" s="22">
        <f t="shared" ref="X72:X79" si="14">R72+S72+T72+V72+W72+$AC$4+$U$4</f>
        <v>8210</v>
      </c>
      <c r="Z72" s="26">
        <v>1</v>
      </c>
      <c r="AA72" s="10">
        <v>929</v>
      </c>
      <c r="AB72" s="9">
        <v>1385</v>
      </c>
      <c r="AC72" s="9">
        <v>2895</v>
      </c>
      <c r="AD72" s="11">
        <f>1950+1400</f>
        <v>3350</v>
      </c>
      <c r="AE72" s="50">
        <v>85</v>
      </c>
      <c r="AF72" s="12">
        <v>50</v>
      </c>
      <c r="AG72" s="22">
        <f>AA72+AB72+AD72+AE72+AF72+AC72</f>
        <v>8694</v>
      </c>
    </row>
    <row r="73" spans="1:33">
      <c r="A73" s="14">
        <v>2</v>
      </c>
      <c r="B73" s="10">
        <v>240</v>
      </c>
      <c r="C73" s="9">
        <v>980</v>
      </c>
      <c r="D73" s="4">
        <f>D72</f>
        <v>1200</v>
      </c>
      <c r="E73" s="4">
        <f>E72</f>
        <v>5200</v>
      </c>
      <c r="F73" s="12">
        <v>-38</v>
      </c>
      <c r="G73" s="22">
        <f t="shared" si="12"/>
        <v>8102</v>
      </c>
      <c r="I73" s="14">
        <v>2</v>
      </c>
      <c r="J73" s="10">
        <v>217</v>
      </c>
      <c r="K73" s="4">
        <f t="shared" ref="K73:K79" si="15">C73</f>
        <v>980</v>
      </c>
      <c r="L73" s="4">
        <f>D72</f>
        <v>1200</v>
      </c>
      <c r="M73" s="4">
        <f>M72</f>
        <v>5200</v>
      </c>
      <c r="N73" s="12">
        <v>-38</v>
      </c>
      <c r="O73" s="22">
        <f t="shared" si="13"/>
        <v>8079</v>
      </c>
      <c r="Q73" s="14">
        <v>2</v>
      </c>
      <c r="R73" s="10">
        <v>247</v>
      </c>
      <c r="S73" s="4">
        <f>S72</f>
        <v>1060</v>
      </c>
      <c r="T73" s="4">
        <f>T72</f>
        <v>1145</v>
      </c>
      <c r="U73" s="4"/>
      <c r="V73" s="4">
        <f>V72</f>
        <v>5208</v>
      </c>
      <c r="W73" s="12">
        <v>-27</v>
      </c>
      <c r="X73" s="22">
        <f t="shared" si="14"/>
        <v>8153</v>
      </c>
      <c r="Z73" s="26">
        <v>2</v>
      </c>
      <c r="AA73" s="10">
        <v>628</v>
      </c>
      <c r="AB73" s="4">
        <f>AB72</f>
        <v>1385</v>
      </c>
      <c r="AC73" s="4">
        <f>AC72</f>
        <v>2895</v>
      </c>
      <c r="AD73" s="4">
        <f>AD72</f>
        <v>3350</v>
      </c>
      <c r="AE73" s="4">
        <f>AE72</f>
        <v>85</v>
      </c>
      <c r="AF73" s="12">
        <v>50</v>
      </c>
      <c r="AG73" s="22">
        <f t="shared" ref="AG73:AG83" si="16">AA73+AB73+AD73+AE73+AF73+AC73</f>
        <v>8393</v>
      </c>
    </row>
    <row r="74" spans="1:33">
      <c r="A74" s="14">
        <v>3</v>
      </c>
      <c r="B74" s="10">
        <v>235</v>
      </c>
      <c r="C74" s="9">
        <v>1020</v>
      </c>
      <c r="D74" s="9">
        <v>1125</v>
      </c>
      <c r="E74" s="4">
        <f>E72</f>
        <v>5200</v>
      </c>
      <c r="F74" s="12">
        <v>-38</v>
      </c>
      <c r="G74" s="22">
        <f t="shared" si="12"/>
        <v>8062</v>
      </c>
      <c r="I74" s="14">
        <v>3</v>
      </c>
      <c r="J74" s="10">
        <v>212</v>
      </c>
      <c r="K74" s="4">
        <f t="shared" si="15"/>
        <v>1020</v>
      </c>
      <c r="L74" s="4">
        <f>D74</f>
        <v>1125</v>
      </c>
      <c r="M74" s="4">
        <f>M72</f>
        <v>5200</v>
      </c>
      <c r="N74" s="12">
        <v>-38</v>
      </c>
      <c r="O74" s="22">
        <f t="shared" si="13"/>
        <v>8039</v>
      </c>
      <c r="Q74" s="14">
        <v>3</v>
      </c>
      <c r="R74" s="10">
        <v>299</v>
      </c>
      <c r="S74" s="9">
        <v>915</v>
      </c>
      <c r="T74" s="4">
        <f>T72</f>
        <v>1145</v>
      </c>
      <c r="U74" s="4"/>
      <c r="V74" s="4">
        <f>V72</f>
        <v>5208</v>
      </c>
      <c r="W74" s="12">
        <v>-27</v>
      </c>
      <c r="X74" s="22">
        <f t="shared" si="14"/>
        <v>8060</v>
      </c>
      <c r="Z74" s="26">
        <v>3</v>
      </c>
      <c r="AA74" s="10">
        <v>825</v>
      </c>
      <c r="AB74" s="9">
        <v>1015</v>
      </c>
      <c r="AC74" s="4">
        <f>AC72</f>
        <v>2895</v>
      </c>
      <c r="AD74" s="4">
        <f>AD72</f>
        <v>3350</v>
      </c>
      <c r="AE74" s="4">
        <f>AE72</f>
        <v>85</v>
      </c>
      <c r="AF74" s="12">
        <v>50</v>
      </c>
      <c r="AG74" s="22">
        <f t="shared" si="16"/>
        <v>8220</v>
      </c>
    </row>
    <row r="75" spans="1:33">
      <c r="A75" s="14">
        <v>4</v>
      </c>
      <c r="B75" s="10">
        <v>271</v>
      </c>
      <c r="C75" s="9">
        <v>1025</v>
      </c>
      <c r="D75" s="4">
        <f>D74</f>
        <v>1125</v>
      </c>
      <c r="E75" s="4">
        <f>E72</f>
        <v>5200</v>
      </c>
      <c r="F75" s="12">
        <v>-38</v>
      </c>
      <c r="G75" s="22">
        <f t="shared" si="12"/>
        <v>8103</v>
      </c>
      <c r="I75" s="14">
        <v>4</v>
      </c>
      <c r="J75" s="10">
        <v>248</v>
      </c>
      <c r="K75" s="4">
        <f t="shared" si="15"/>
        <v>1025</v>
      </c>
      <c r="L75" s="4">
        <f>D74</f>
        <v>1125</v>
      </c>
      <c r="M75" s="4">
        <f>M72</f>
        <v>5200</v>
      </c>
      <c r="N75" s="12">
        <v>-38</v>
      </c>
      <c r="O75" s="22">
        <f t="shared" si="13"/>
        <v>8080</v>
      </c>
      <c r="Q75" s="14">
        <v>4</v>
      </c>
      <c r="R75" s="10">
        <v>291</v>
      </c>
      <c r="S75" s="4">
        <f>S74</f>
        <v>915</v>
      </c>
      <c r="T75" s="4">
        <f>T72</f>
        <v>1145</v>
      </c>
      <c r="U75" s="4"/>
      <c r="V75" s="4">
        <f>V72</f>
        <v>5208</v>
      </c>
      <c r="W75" s="12">
        <v>-27</v>
      </c>
      <c r="X75" s="22">
        <f t="shared" si="14"/>
        <v>8052</v>
      </c>
      <c r="Z75" s="26">
        <v>4</v>
      </c>
      <c r="AA75" s="10">
        <v>804</v>
      </c>
      <c r="AB75" s="4">
        <f>AB74</f>
        <v>1015</v>
      </c>
      <c r="AC75" s="4">
        <f>AC72</f>
        <v>2895</v>
      </c>
      <c r="AD75" s="4">
        <f>AD72</f>
        <v>3350</v>
      </c>
      <c r="AE75" s="4">
        <f>AE72</f>
        <v>85</v>
      </c>
      <c r="AF75" s="12">
        <v>50</v>
      </c>
      <c r="AG75" s="22">
        <f t="shared" si="16"/>
        <v>8199</v>
      </c>
    </row>
    <row r="76" spans="1:33">
      <c r="A76" s="14">
        <v>5</v>
      </c>
      <c r="B76" s="10">
        <v>225</v>
      </c>
      <c r="C76" s="9">
        <v>1025</v>
      </c>
      <c r="D76" s="9">
        <v>1100</v>
      </c>
      <c r="E76" s="11">
        <v>5180</v>
      </c>
      <c r="F76" s="12">
        <v>-38</v>
      </c>
      <c r="G76" s="22">
        <f t="shared" si="12"/>
        <v>8012</v>
      </c>
      <c r="I76" s="14">
        <v>5</v>
      </c>
      <c r="J76" s="10">
        <v>202</v>
      </c>
      <c r="K76" s="4">
        <f t="shared" si="15"/>
        <v>1025</v>
      </c>
      <c r="L76" s="4">
        <f>D76</f>
        <v>1100</v>
      </c>
      <c r="M76" s="4">
        <f>E76</f>
        <v>5180</v>
      </c>
      <c r="N76" s="12">
        <v>-38</v>
      </c>
      <c r="O76" s="22">
        <f t="shared" si="13"/>
        <v>7989</v>
      </c>
      <c r="Q76" s="14">
        <v>5</v>
      </c>
      <c r="R76" s="10">
        <v>299</v>
      </c>
      <c r="S76" s="9">
        <v>945</v>
      </c>
      <c r="T76" s="9">
        <v>1075</v>
      </c>
      <c r="U76" s="4"/>
      <c r="V76" s="4">
        <f>V72</f>
        <v>5208</v>
      </c>
      <c r="W76" s="12">
        <v>-27</v>
      </c>
      <c r="X76" s="22">
        <f t="shared" si="14"/>
        <v>8020</v>
      </c>
      <c r="Z76" s="26">
        <v>5</v>
      </c>
      <c r="AA76" s="10">
        <v>846</v>
      </c>
      <c r="AB76" s="9">
        <v>1105</v>
      </c>
      <c r="AC76" s="9">
        <v>2620</v>
      </c>
      <c r="AD76" s="4">
        <f>AD72</f>
        <v>3350</v>
      </c>
      <c r="AE76" s="50">
        <v>85</v>
      </c>
      <c r="AF76" s="12">
        <v>50</v>
      </c>
      <c r="AG76" s="22">
        <f t="shared" si="16"/>
        <v>8056</v>
      </c>
    </row>
    <row r="77" spans="1:33">
      <c r="A77" s="14">
        <v>6</v>
      </c>
      <c r="B77" s="10">
        <v>229</v>
      </c>
      <c r="C77" s="9">
        <v>880</v>
      </c>
      <c r="D77" s="4">
        <f>D76</f>
        <v>1100</v>
      </c>
      <c r="E77" s="4">
        <f>E76</f>
        <v>5180</v>
      </c>
      <c r="F77" s="12">
        <v>-38</v>
      </c>
      <c r="G77" s="22">
        <f t="shared" si="12"/>
        <v>7871</v>
      </c>
      <c r="I77" s="14">
        <v>6</v>
      </c>
      <c r="J77" s="10">
        <v>210</v>
      </c>
      <c r="K77" s="4">
        <f t="shared" si="15"/>
        <v>880</v>
      </c>
      <c r="L77" s="4">
        <f>D76</f>
        <v>1100</v>
      </c>
      <c r="M77" s="4">
        <f>M76</f>
        <v>5180</v>
      </c>
      <c r="N77" s="12">
        <v>-38</v>
      </c>
      <c r="O77" s="22">
        <f t="shared" si="13"/>
        <v>7852</v>
      </c>
      <c r="Q77" s="14">
        <v>6</v>
      </c>
      <c r="R77" s="10">
        <v>285</v>
      </c>
      <c r="S77" s="4">
        <f>S76</f>
        <v>945</v>
      </c>
      <c r="T77" s="4">
        <f>T76</f>
        <v>1075</v>
      </c>
      <c r="U77" s="4"/>
      <c r="V77" s="4">
        <f>V72</f>
        <v>5208</v>
      </c>
      <c r="W77" s="12">
        <v>-27</v>
      </c>
      <c r="X77" s="22">
        <f t="shared" si="14"/>
        <v>8006</v>
      </c>
      <c r="Z77" s="26">
        <v>6</v>
      </c>
      <c r="AA77" s="10">
        <v>626</v>
      </c>
      <c r="AB77" s="4">
        <f>AB76</f>
        <v>1105</v>
      </c>
      <c r="AC77" s="4">
        <f>AC76</f>
        <v>2620</v>
      </c>
      <c r="AD77" s="4">
        <f>AD72</f>
        <v>3350</v>
      </c>
      <c r="AE77" s="4">
        <f>AE76</f>
        <v>85</v>
      </c>
      <c r="AF77" s="12">
        <v>50</v>
      </c>
      <c r="AG77" s="22">
        <f t="shared" si="16"/>
        <v>7836</v>
      </c>
    </row>
    <row r="78" spans="1:33">
      <c r="A78" s="14">
        <v>7</v>
      </c>
      <c r="B78" s="10">
        <v>227</v>
      </c>
      <c r="C78" s="9">
        <v>915</v>
      </c>
      <c r="D78" s="9">
        <v>1000</v>
      </c>
      <c r="E78" s="4">
        <f>E76</f>
        <v>5180</v>
      </c>
      <c r="F78" s="12">
        <v>-38</v>
      </c>
      <c r="G78" s="22">
        <f t="shared" si="12"/>
        <v>7804</v>
      </c>
      <c r="I78" s="14">
        <v>7</v>
      </c>
      <c r="J78" s="10">
        <v>206</v>
      </c>
      <c r="K78" s="4">
        <f t="shared" si="15"/>
        <v>915</v>
      </c>
      <c r="L78" s="4">
        <f>D78</f>
        <v>1000</v>
      </c>
      <c r="M78" s="4">
        <f>M76</f>
        <v>5180</v>
      </c>
      <c r="N78" s="12">
        <v>-38</v>
      </c>
      <c r="O78" s="22">
        <f t="shared" si="13"/>
        <v>7783</v>
      </c>
      <c r="Q78" s="14">
        <v>7</v>
      </c>
      <c r="R78" s="10">
        <v>270</v>
      </c>
      <c r="S78" s="9">
        <v>990</v>
      </c>
      <c r="T78" s="4">
        <f>T76</f>
        <v>1075</v>
      </c>
      <c r="U78" s="4"/>
      <c r="V78" s="4">
        <f>V72</f>
        <v>5208</v>
      </c>
      <c r="W78" s="12">
        <v>-27</v>
      </c>
      <c r="X78" s="22">
        <f t="shared" si="14"/>
        <v>8036</v>
      </c>
      <c r="Z78" s="26">
        <v>7</v>
      </c>
      <c r="AA78" s="10">
        <v>688</v>
      </c>
      <c r="AB78" s="9">
        <v>980</v>
      </c>
      <c r="AC78" s="4">
        <f>AC77</f>
        <v>2620</v>
      </c>
      <c r="AD78" s="4">
        <f>AD72</f>
        <v>3350</v>
      </c>
      <c r="AE78" s="4">
        <f>AE77</f>
        <v>85</v>
      </c>
      <c r="AF78" s="12">
        <v>50</v>
      </c>
      <c r="AG78" s="22">
        <f t="shared" si="16"/>
        <v>7773</v>
      </c>
    </row>
    <row r="79" spans="1:33" ht="15" thickBot="1">
      <c r="A79" s="14">
        <v>8</v>
      </c>
      <c r="B79" s="10">
        <v>285</v>
      </c>
      <c r="C79" s="9">
        <v>855</v>
      </c>
      <c r="D79" s="4">
        <f>D78</f>
        <v>1000</v>
      </c>
      <c r="E79" s="4">
        <f>E76</f>
        <v>5180</v>
      </c>
      <c r="F79" s="12">
        <v>-38</v>
      </c>
      <c r="G79" s="22">
        <f t="shared" si="12"/>
        <v>7802</v>
      </c>
      <c r="I79" s="16">
        <v>8</v>
      </c>
      <c r="J79" s="23">
        <v>270</v>
      </c>
      <c r="K79" s="17">
        <f t="shared" si="15"/>
        <v>855</v>
      </c>
      <c r="L79" s="17">
        <f>D78</f>
        <v>1000</v>
      </c>
      <c r="M79" s="17">
        <f>M76</f>
        <v>5180</v>
      </c>
      <c r="N79" s="25">
        <v>-38</v>
      </c>
      <c r="O79" s="24">
        <f t="shared" si="13"/>
        <v>7787</v>
      </c>
      <c r="Q79" s="14">
        <v>8</v>
      </c>
      <c r="R79" s="10">
        <v>300</v>
      </c>
      <c r="S79" s="4">
        <f>S78</f>
        <v>990</v>
      </c>
      <c r="T79" s="4">
        <f>T76</f>
        <v>1075</v>
      </c>
      <c r="U79" s="4"/>
      <c r="V79" s="4">
        <f>V72</f>
        <v>5208</v>
      </c>
      <c r="W79" s="12">
        <v>-27</v>
      </c>
      <c r="X79" s="22">
        <f t="shared" si="14"/>
        <v>8066</v>
      </c>
      <c r="Z79" s="26">
        <v>8</v>
      </c>
      <c r="AA79" s="10">
        <v>742</v>
      </c>
      <c r="AB79" s="4">
        <f>AB78</f>
        <v>980</v>
      </c>
      <c r="AC79" s="4">
        <f>AC77</f>
        <v>2620</v>
      </c>
      <c r="AD79" s="4">
        <f>AD72</f>
        <v>3350</v>
      </c>
      <c r="AE79" s="4">
        <f>AE77</f>
        <v>85</v>
      </c>
      <c r="AF79" s="12">
        <v>50</v>
      </c>
      <c r="AG79" s="22">
        <f t="shared" si="16"/>
        <v>7827</v>
      </c>
    </row>
    <row r="80" spans="1:33" ht="15" thickBot="1">
      <c r="A80" s="14">
        <v>9</v>
      </c>
      <c r="B80" s="10">
        <v>259</v>
      </c>
      <c r="C80" s="9">
        <v>875</v>
      </c>
      <c r="D80" s="9">
        <v>635</v>
      </c>
      <c r="E80" s="11">
        <v>5375</v>
      </c>
      <c r="F80" s="12">
        <v>-24</v>
      </c>
      <c r="G80" s="22">
        <f t="shared" ref="G80:G85" si="17">B80+C80+D80+E80+F80+$Y$4+$U$4</f>
        <v>7605</v>
      </c>
      <c r="Q80" s="14">
        <v>9</v>
      </c>
      <c r="R80" s="10">
        <v>288</v>
      </c>
      <c r="S80" s="9">
        <v>965</v>
      </c>
      <c r="T80" s="9">
        <v>1110</v>
      </c>
      <c r="U80" s="33"/>
      <c r="V80" s="11">
        <f>5155-12</f>
        <v>5143</v>
      </c>
      <c r="W80" s="12">
        <v>-27</v>
      </c>
      <c r="X80" s="22">
        <f t="shared" ref="X80:X87" si="18">R80+S80+T80+V80+W80+U80+$AC$4+$U$4</f>
        <v>7999</v>
      </c>
      <c r="Z80" s="26">
        <v>9</v>
      </c>
      <c r="AA80" s="10">
        <v>542</v>
      </c>
      <c r="AB80" s="9">
        <v>730</v>
      </c>
      <c r="AC80" s="9">
        <v>2975</v>
      </c>
      <c r="AD80" s="4">
        <f>AD72</f>
        <v>3350</v>
      </c>
      <c r="AE80" s="50">
        <v>85</v>
      </c>
      <c r="AF80" s="12">
        <v>50</v>
      </c>
      <c r="AG80" s="22">
        <f t="shared" si="16"/>
        <v>7732</v>
      </c>
    </row>
    <row r="81" spans="1:33" ht="15" thickBot="1">
      <c r="A81" s="14">
        <v>10</v>
      </c>
      <c r="B81" s="10">
        <v>211</v>
      </c>
      <c r="C81" s="4">
        <f>C80</f>
        <v>875</v>
      </c>
      <c r="D81" s="4">
        <f>D80</f>
        <v>635</v>
      </c>
      <c r="E81" s="4">
        <f>E80</f>
        <v>5375</v>
      </c>
      <c r="F81" s="12">
        <v>-24</v>
      </c>
      <c r="G81" s="22">
        <f t="shared" si="17"/>
        <v>7557</v>
      </c>
      <c r="I81" s="200" t="s">
        <v>11</v>
      </c>
      <c r="J81" s="201"/>
      <c r="K81" s="201"/>
      <c r="L81" s="201"/>
      <c r="M81" s="201"/>
      <c r="N81" s="201"/>
      <c r="O81" s="202"/>
      <c r="Q81" s="14">
        <v>10</v>
      </c>
      <c r="R81" s="10">
        <v>234</v>
      </c>
      <c r="S81" s="4">
        <f>S80</f>
        <v>965</v>
      </c>
      <c r="T81" s="4">
        <f>T80</f>
        <v>1110</v>
      </c>
      <c r="U81" s="4"/>
      <c r="V81" s="4">
        <f>V80</f>
        <v>5143</v>
      </c>
      <c r="W81" s="12">
        <v>-27</v>
      </c>
      <c r="X81" s="22">
        <f t="shared" si="18"/>
        <v>7945</v>
      </c>
      <c r="Z81" s="26">
        <v>10</v>
      </c>
      <c r="AA81" s="10">
        <v>448</v>
      </c>
      <c r="AB81" s="4">
        <f>AB80</f>
        <v>730</v>
      </c>
      <c r="AC81" s="4">
        <f>AC80</f>
        <v>2975</v>
      </c>
      <c r="AD81" s="4">
        <f>AD72</f>
        <v>3350</v>
      </c>
      <c r="AE81" s="4">
        <f>AE80</f>
        <v>85</v>
      </c>
      <c r="AF81" s="12">
        <v>50</v>
      </c>
      <c r="AG81" s="22">
        <f t="shared" si="16"/>
        <v>7638</v>
      </c>
    </row>
    <row r="82" spans="1:33">
      <c r="A82" s="14">
        <v>11</v>
      </c>
      <c r="B82" s="10">
        <v>248</v>
      </c>
      <c r="C82" s="9">
        <v>730</v>
      </c>
      <c r="D82" s="4">
        <f>D81</f>
        <v>635</v>
      </c>
      <c r="E82" s="4">
        <f>E80</f>
        <v>5375</v>
      </c>
      <c r="F82" s="12">
        <v>-24</v>
      </c>
      <c r="G82" s="22">
        <f t="shared" si="17"/>
        <v>7449</v>
      </c>
      <c r="I82" s="42"/>
      <c r="J82" s="44" t="s">
        <v>6</v>
      </c>
      <c r="K82" s="44" t="s">
        <v>27</v>
      </c>
      <c r="L82" s="44" t="s">
        <v>28</v>
      </c>
      <c r="M82" s="44" t="s">
        <v>30</v>
      </c>
      <c r="N82" s="44" t="s">
        <v>7</v>
      </c>
      <c r="O82" s="43" t="s">
        <v>8</v>
      </c>
      <c r="Q82" s="14">
        <v>11</v>
      </c>
      <c r="R82" s="10">
        <v>282</v>
      </c>
      <c r="S82" s="9">
        <v>815</v>
      </c>
      <c r="T82" s="4">
        <f>T80</f>
        <v>1110</v>
      </c>
      <c r="U82" s="4"/>
      <c r="V82" s="4">
        <f>V80</f>
        <v>5143</v>
      </c>
      <c r="W82" s="12">
        <v>-27</v>
      </c>
      <c r="X82" s="22">
        <f t="shared" si="18"/>
        <v>7843</v>
      </c>
      <c r="Z82" s="26">
        <v>11</v>
      </c>
      <c r="AA82" s="10">
        <v>398</v>
      </c>
      <c r="AB82" s="9">
        <v>770</v>
      </c>
      <c r="AC82" s="4">
        <f>AC81</f>
        <v>2975</v>
      </c>
      <c r="AD82" s="4">
        <f>AD72</f>
        <v>3350</v>
      </c>
      <c r="AE82" s="4">
        <f>AE81</f>
        <v>85</v>
      </c>
      <c r="AF82" s="12">
        <v>50</v>
      </c>
      <c r="AG82" s="22">
        <f t="shared" si="16"/>
        <v>7628</v>
      </c>
    </row>
    <row r="83" spans="1:33" ht="15" thickBot="1">
      <c r="A83" s="14">
        <v>12</v>
      </c>
      <c r="B83" s="10">
        <v>233</v>
      </c>
      <c r="C83" s="4">
        <f>C82</f>
        <v>730</v>
      </c>
      <c r="D83" s="4">
        <f>D81</f>
        <v>635</v>
      </c>
      <c r="E83" s="4">
        <f>E80</f>
        <v>5375</v>
      </c>
      <c r="F83" s="12">
        <v>-24</v>
      </c>
      <c r="G83" s="22">
        <f t="shared" si="17"/>
        <v>7434</v>
      </c>
      <c r="I83" s="14">
        <v>1</v>
      </c>
      <c r="J83" s="10">
        <v>303</v>
      </c>
      <c r="K83" s="9">
        <v>1100</v>
      </c>
      <c r="L83" s="4">
        <f>T72</f>
        <v>1145</v>
      </c>
      <c r="M83" s="4">
        <f>V72</f>
        <v>5208</v>
      </c>
      <c r="N83" s="12">
        <v>-22</v>
      </c>
      <c r="O83" s="22">
        <f t="shared" ref="O83:O90" si="19">J83+K83+L83+M83+N83+$AC$4+$U$4</f>
        <v>8254</v>
      </c>
      <c r="Q83" s="14">
        <v>12</v>
      </c>
      <c r="R83" s="10">
        <v>274</v>
      </c>
      <c r="S83" s="4">
        <f>S82</f>
        <v>815</v>
      </c>
      <c r="T83" s="4">
        <f>T80</f>
        <v>1110</v>
      </c>
      <c r="U83" s="4"/>
      <c r="V83" s="4">
        <f>V80</f>
        <v>5143</v>
      </c>
      <c r="W83" s="12">
        <v>-27</v>
      </c>
      <c r="X83" s="22">
        <f t="shared" si="18"/>
        <v>7835</v>
      </c>
      <c r="Z83" s="27">
        <v>12</v>
      </c>
      <c r="AA83" s="23">
        <v>522</v>
      </c>
      <c r="AB83" s="17">
        <f>AB82</f>
        <v>770</v>
      </c>
      <c r="AC83" s="17">
        <f>AC81</f>
        <v>2975</v>
      </c>
      <c r="AD83" s="17">
        <f>AD72</f>
        <v>3350</v>
      </c>
      <c r="AE83" s="17">
        <f>AE81</f>
        <v>85</v>
      </c>
      <c r="AF83" s="12">
        <v>50</v>
      </c>
      <c r="AG83" s="24">
        <f t="shared" si="16"/>
        <v>7752</v>
      </c>
    </row>
    <row r="84" spans="1:33">
      <c r="A84" s="14">
        <v>13</v>
      </c>
      <c r="B84" s="10">
        <v>227</v>
      </c>
      <c r="C84" s="33"/>
      <c r="D84" s="9">
        <v>1300</v>
      </c>
      <c r="E84" s="4">
        <f>E80</f>
        <v>5375</v>
      </c>
      <c r="F84" s="12">
        <v>-18</v>
      </c>
      <c r="G84" s="22">
        <f t="shared" si="17"/>
        <v>7369</v>
      </c>
      <c r="I84" s="14">
        <v>2</v>
      </c>
      <c r="J84" s="10">
        <v>246</v>
      </c>
      <c r="K84" s="4">
        <f>K83</f>
        <v>1100</v>
      </c>
      <c r="L84" s="4">
        <f>T72</f>
        <v>1145</v>
      </c>
      <c r="M84" s="4">
        <f>V72</f>
        <v>5208</v>
      </c>
      <c r="N84" s="12">
        <v>-22</v>
      </c>
      <c r="O84" s="22">
        <f t="shared" si="19"/>
        <v>8197</v>
      </c>
      <c r="Q84" s="14">
        <v>13</v>
      </c>
      <c r="R84" s="10">
        <v>276</v>
      </c>
      <c r="S84" s="9">
        <v>855</v>
      </c>
      <c r="T84" s="9">
        <v>1010</v>
      </c>
      <c r="U84" s="33"/>
      <c r="V84" s="4">
        <f>V80</f>
        <v>5143</v>
      </c>
      <c r="W84" s="12">
        <v>-27</v>
      </c>
      <c r="X84" s="22">
        <f t="shared" si="18"/>
        <v>7777</v>
      </c>
    </row>
    <row r="85" spans="1:33">
      <c r="A85" s="14">
        <v>14</v>
      </c>
      <c r="B85" s="10">
        <v>222</v>
      </c>
      <c r="C85" s="4"/>
      <c r="D85" s="4">
        <f>D84</f>
        <v>1300</v>
      </c>
      <c r="E85" s="4">
        <f>E84</f>
        <v>5375</v>
      </c>
      <c r="F85" s="12">
        <v>-18</v>
      </c>
      <c r="G85" s="22">
        <f t="shared" si="17"/>
        <v>7364</v>
      </c>
      <c r="I85" s="14">
        <v>3</v>
      </c>
      <c r="J85" s="10">
        <v>304</v>
      </c>
      <c r="K85" s="9">
        <v>955</v>
      </c>
      <c r="L85" s="4">
        <f>T72</f>
        <v>1145</v>
      </c>
      <c r="M85" s="4">
        <f>V72</f>
        <v>5208</v>
      </c>
      <c r="N85" s="12">
        <v>-22</v>
      </c>
      <c r="O85" s="22">
        <f t="shared" si="19"/>
        <v>8110</v>
      </c>
      <c r="Q85" s="14">
        <v>14</v>
      </c>
      <c r="R85" s="10">
        <v>256</v>
      </c>
      <c r="S85" s="4">
        <f>S84</f>
        <v>855</v>
      </c>
      <c r="T85" s="4">
        <f>T84</f>
        <v>1010</v>
      </c>
      <c r="U85" s="4"/>
      <c r="V85" s="4">
        <f>V80</f>
        <v>5143</v>
      </c>
      <c r="W85" s="12">
        <v>-27</v>
      </c>
      <c r="X85" s="22">
        <f t="shared" si="18"/>
        <v>7757</v>
      </c>
    </row>
    <row r="86" spans="1:33">
      <c r="A86" s="14">
        <v>15</v>
      </c>
      <c r="B86" s="10">
        <v>958</v>
      </c>
      <c r="C86" s="4"/>
      <c r="D86" s="9">
        <v>5200</v>
      </c>
      <c r="E86" s="11">
        <v>565</v>
      </c>
      <c r="F86" s="12">
        <v>-3</v>
      </c>
      <c r="G86" s="22">
        <f>B86+C86+D86+E86+F86+$AA$4+$U$4</f>
        <v>7225</v>
      </c>
      <c r="I86" s="14">
        <v>4</v>
      </c>
      <c r="J86" s="10">
        <v>295</v>
      </c>
      <c r="K86" s="4">
        <f>K85</f>
        <v>955</v>
      </c>
      <c r="L86" s="4">
        <f>T72</f>
        <v>1145</v>
      </c>
      <c r="M86" s="4">
        <f>V72</f>
        <v>5208</v>
      </c>
      <c r="N86" s="12">
        <v>-22</v>
      </c>
      <c r="O86" s="22">
        <f t="shared" si="19"/>
        <v>8101</v>
      </c>
      <c r="Q86" s="14">
        <v>15</v>
      </c>
      <c r="R86" s="10">
        <v>244</v>
      </c>
      <c r="S86" s="9">
        <v>875</v>
      </c>
      <c r="T86" s="4">
        <f>T84</f>
        <v>1010</v>
      </c>
      <c r="U86" s="4"/>
      <c r="V86" s="4">
        <f>V80</f>
        <v>5143</v>
      </c>
      <c r="W86" s="12">
        <v>-27</v>
      </c>
      <c r="X86" s="22">
        <f t="shared" si="18"/>
        <v>7765</v>
      </c>
    </row>
    <row r="87" spans="1:33">
      <c r="A87" s="14">
        <v>16</v>
      </c>
      <c r="B87" s="10">
        <v>201</v>
      </c>
      <c r="C87" s="9">
        <v>680</v>
      </c>
      <c r="D87" s="4">
        <f>D86</f>
        <v>5200</v>
      </c>
      <c r="E87">
        <f>E86</f>
        <v>565</v>
      </c>
      <c r="F87" s="12">
        <v>-3</v>
      </c>
      <c r="G87" s="22">
        <f>B87+C87+D87+E87+F87+$AA$4+$U$4</f>
        <v>7148</v>
      </c>
      <c r="I87" s="42">
        <v>5</v>
      </c>
      <c r="J87" s="121">
        <v>305</v>
      </c>
      <c r="K87" s="122">
        <v>980</v>
      </c>
      <c r="L87" s="44">
        <f>T76</f>
        <v>1075</v>
      </c>
      <c r="M87" s="44">
        <f>V76</f>
        <v>5208</v>
      </c>
      <c r="N87" s="123">
        <v>-22</v>
      </c>
      <c r="O87" s="124">
        <f t="shared" si="19"/>
        <v>8066</v>
      </c>
      <c r="Q87" s="14">
        <v>16</v>
      </c>
      <c r="R87" s="10">
        <v>265</v>
      </c>
      <c r="S87" s="4">
        <f>S86</f>
        <v>875</v>
      </c>
      <c r="T87" s="4">
        <f>T84</f>
        <v>1010</v>
      </c>
      <c r="U87" s="4"/>
      <c r="V87" s="4">
        <f>V80</f>
        <v>5143</v>
      </c>
      <c r="W87" s="12">
        <v>-27</v>
      </c>
      <c r="X87" s="22">
        <f t="shared" si="18"/>
        <v>7786</v>
      </c>
    </row>
    <row r="88" spans="1:33" ht="15" thickBot="1">
      <c r="A88" s="16">
        <v>17</v>
      </c>
      <c r="B88" s="23">
        <v>189</v>
      </c>
      <c r="C88" s="54">
        <f>C87</f>
        <v>680</v>
      </c>
      <c r="D88" s="17">
        <f>D86</f>
        <v>5200</v>
      </c>
      <c r="E88" s="17">
        <f>E86</f>
        <v>565</v>
      </c>
      <c r="F88" s="25">
        <v>-3</v>
      </c>
      <c r="G88" s="24">
        <f>B88+C88+D88+E88+F88+$AA$4+$U$4</f>
        <v>7136</v>
      </c>
      <c r="I88" s="14">
        <v>6</v>
      </c>
      <c r="J88" s="10">
        <v>293</v>
      </c>
      <c r="K88" s="4">
        <f>K87</f>
        <v>980</v>
      </c>
      <c r="L88" s="4">
        <f>T76</f>
        <v>1075</v>
      </c>
      <c r="M88" s="4">
        <f>V76</f>
        <v>5208</v>
      </c>
      <c r="N88" s="12">
        <v>-22</v>
      </c>
      <c r="O88" s="22">
        <f t="shared" si="19"/>
        <v>8054</v>
      </c>
      <c r="Q88" s="14">
        <v>17</v>
      </c>
      <c r="R88" s="10">
        <v>481</v>
      </c>
      <c r="S88" s="9">
        <v>750</v>
      </c>
      <c r="T88" s="9">
        <v>605</v>
      </c>
      <c r="U88" s="4"/>
      <c r="V88" s="11">
        <f>5290-11</f>
        <v>5279</v>
      </c>
      <c r="W88" s="12">
        <v>-20</v>
      </c>
      <c r="X88" s="22">
        <f t="shared" ref="X88:X93" si="20">R88+S88+T88+V88+W88+$AC$4+$U$4</f>
        <v>7615</v>
      </c>
    </row>
    <row r="89" spans="1:33">
      <c r="I89" s="14">
        <v>7</v>
      </c>
      <c r="J89" s="10">
        <v>276</v>
      </c>
      <c r="K89" s="9">
        <v>1025</v>
      </c>
      <c r="L89" s="4">
        <f>T76</f>
        <v>1075</v>
      </c>
      <c r="M89" s="4">
        <f>V76</f>
        <v>5208</v>
      </c>
      <c r="N89" s="12">
        <v>-22</v>
      </c>
      <c r="O89" s="22">
        <f t="shared" si="19"/>
        <v>8082</v>
      </c>
      <c r="Q89" s="14">
        <v>18</v>
      </c>
      <c r="R89" s="10">
        <v>391</v>
      </c>
      <c r="S89" s="4">
        <f>S88</f>
        <v>750</v>
      </c>
      <c r="T89" s="4">
        <f>T88</f>
        <v>605</v>
      </c>
      <c r="U89" s="4"/>
      <c r="V89" s="4">
        <f>V88</f>
        <v>5279</v>
      </c>
      <c r="W89" s="12">
        <v>-20</v>
      </c>
      <c r="X89" s="22">
        <f t="shared" si="20"/>
        <v>7525</v>
      </c>
    </row>
    <row r="90" spans="1:33" ht="15" thickBot="1">
      <c r="I90" s="16">
        <v>8</v>
      </c>
      <c r="J90" s="23">
        <v>302</v>
      </c>
      <c r="K90" s="17">
        <f>K89</f>
        <v>1025</v>
      </c>
      <c r="L90" s="17">
        <f>T76</f>
        <v>1075</v>
      </c>
      <c r="M90" s="17">
        <f>V76</f>
        <v>5208</v>
      </c>
      <c r="N90" s="25">
        <v>-22</v>
      </c>
      <c r="O90" s="24">
        <f t="shared" si="19"/>
        <v>8108</v>
      </c>
      <c r="Q90" s="14">
        <v>19</v>
      </c>
      <c r="R90" s="10">
        <v>232</v>
      </c>
      <c r="S90" s="9">
        <v>820</v>
      </c>
      <c r="T90" s="4">
        <f>T88</f>
        <v>605</v>
      </c>
      <c r="U90" s="4"/>
      <c r="V90" s="4">
        <f>V88</f>
        <v>5279</v>
      </c>
      <c r="W90" s="12">
        <v>-20</v>
      </c>
      <c r="X90" s="22">
        <f t="shared" si="20"/>
        <v>7436</v>
      </c>
    </row>
    <row r="91" spans="1:33">
      <c r="Q91" s="14">
        <v>20</v>
      </c>
      <c r="R91" s="10">
        <v>221</v>
      </c>
      <c r="S91" s="4">
        <f>S90</f>
        <v>820</v>
      </c>
      <c r="T91" s="4">
        <f>T88</f>
        <v>605</v>
      </c>
      <c r="U91" s="4"/>
      <c r="V91" s="4">
        <f>V88</f>
        <v>5279</v>
      </c>
      <c r="W91" s="12">
        <v>-20</v>
      </c>
      <c r="X91" s="22">
        <f t="shared" si="20"/>
        <v>7425</v>
      </c>
    </row>
    <row r="92" spans="1:33">
      <c r="C92" s="34"/>
      <c r="D92" s="34"/>
      <c r="E92" s="34"/>
      <c r="Q92" s="14">
        <v>21</v>
      </c>
      <c r="R92" s="10">
        <v>220</v>
      </c>
      <c r="S92" s="33"/>
      <c r="T92" s="9">
        <v>1365</v>
      </c>
      <c r="U92" s="4"/>
      <c r="V92" s="4">
        <f>V88</f>
        <v>5279</v>
      </c>
      <c r="W92" s="12">
        <v>-15</v>
      </c>
      <c r="X92" s="22">
        <f t="shared" si="20"/>
        <v>7369</v>
      </c>
    </row>
    <row r="93" spans="1:33">
      <c r="C93" s="34"/>
      <c r="D93" s="34"/>
      <c r="E93" s="34"/>
      <c r="Q93" s="14">
        <v>22</v>
      </c>
      <c r="R93" s="10">
        <v>216</v>
      </c>
      <c r="S93" s="4"/>
      <c r="T93" s="4">
        <f>T92</f>
        <v>1365</v>
      </c>
      <c r="U93" s="4"/>
      <c r="V93" s="4">
        <f>V88</f>
        <v>5279</v>
      </c>
      <c r="W93" s="12">
        <v>-15</v>
      </c>
      <c r="X93" s="22">
        <f t="shared" si="20"/>
        <v>7365</v>
      </c>
    </row>
    <row r="94" spans="1:33">
      <c r="C94" s="34"/>
      <c r="D94" s="34"/>
      <c r="E94" s="34"/>
      <c r="Q94" s="14">
        <v>23</v>
      </c>
      <c r="R94" s="10">
        <v>935</v>
      </c>
      <c r="S94" s="4"/>
      <c r="T94" s="4"/>
      <c r="U94" s="4">
        <f>D86</f>
        <v>5200</v>
      </c>
      <c r="V94" s="4">
        <f>E86</f>
        <v>565</v>
      </c>
      <c r="W94" s="12">
        <v>-3</v>
      </c>
      <c r="X94" s="22">
        <f>R94+S94+T94+U94+V94+W94+$AA$4+$U$4</f>
        <v>7202</v>
      </c>
    </row>
    <row r="95" spans="1:33">
      <c r="J95" t="s">
        <v>14</v>
      </c>
      <c r="Q95" s="14">
        <v>24</v>
      </c>
      <c r="R95" s="10">
        <v>199</v>
      </c>
      <c r="S95" s="4"/>
      <c r="T95" s="9">
        <v>680</v>
      </c>
      <c r="U95" s="4">
        <f>D86</f>
        <v>5200</v>
      </c>
      <c r="V95" s="4">
        <f>E86</f>
        <v>565</v>
      </c>
      <c r="W95" s="12">
        <v>-3</v>
      </c>
      <c r="X95" s="22">
        <f>R95+S95+T95+U95+V95+W95+$AA$4+$U$4</f>
        <v>7146</v>
      </c>
    </row>
    <row r="96" spans="1:33" ht="15" thickBot="1">
      <c r="Q96" s="16">
        <v>25</v>
      </c>
      <c r="R96" s="23">
        <v>196</v>
      </c>
      <c r="S96" s="17"/>
      <c r="T96" s="54">
        <f>T95</f>
        <v>680</v>
      </c>
      <c r="U96" s="17">
        <f>D86</f>
        <v>5200</v>
      </c>
      <c r="V96" s="17">
        <f>E86</f>
        <v>565</v>
      </c>
      <c r="W96" s="25">
        <v>-3</v>
      </c>
      <c r="X96" s="24">
        <f>R96+S96+T96+U96+V96+W96+$AA$4+$U$4</f>
        <v>7143</v>
      </c>
    </row>
    <row r="97" spans="21:23">
      <c r="U97" s="125" t="s">
        <v>94</v>
      </c>
      <c r="V97" t="s">
        <v>95</v>
      </c>
    </row>
    <row r="98" spans="21:23">
      <c r="V98" t="s">
        <v>96</v>
      </c>
      <c r="W98" s="126">
        <v>5220</v>
      </c>
    </row>
    <row r="99" spans="21:23">
      <c r="V99" t="s">
        <v>97</v>
      </c>
      <c r="W99" s="126">
        <v>5155</v>
      </c>
    </row>
    <row r="100" spans="21:23">
      <c r="V100" t="s">
        <v>98</v>
      </c>
      <c r="W100" s="126">
        <v>5290</v>
      </c>
    </row>
  </sheetData>
  <mergeCells count="102">
    <mergeCell ref="AF37:AF40"/>
    <mergeCell ref="AF47:AF49"/>
    <mergeCell ref="I81:O81"/>
    <mergeCell ref="A61:F61"/>
    <mergeCell ref="I61:N61"/>
    <mergeCell ref="P61:AD61"/>
    <mergeCell ref="P62:AD66"/>
    <mergeCell ref="A70:G70"/>
    <mergeCell ref="I70:O70"/>
    <mergeCell ref="Q70:X70"/>
    <mergeCell ref="Z70:AG70"/>
    <mergeCell ref="AF50:AJ51"/>
    <mergeCell ref="S41:X57"/>
    <mergeCell ref="A6:F6"/>
    <mergeCell ref="G6:L6"/>
    <mergeCell ref="M6:R6"/>
    <mergeCell ref="S6:X6"/>
    <mergeCell ref="Y6:AD6"/>
    <mergeCell ref="G41:L57"/>
    <mergeCell ref="Y45:AD57"/>
    <mergeCell ref="A50:F57"/>
    <mergeCell ref="A8:F15"/>
    <mergeCell ref="G8:L24"/>
    <mergeCell ref="R8:R32"/>
    <mergeCell ref="Y8:AD20"/>
    <mergeCell ref="F16:F32"/>
    <mergeCell ref="AD21:AD32"/>
    <mergeCell ref="L25:L32"/>
    <mergeCell ref="S8:X24"/>
    <mergeCell ref="X25:X32"/>
    <mergeCell ref="A5:AD5"/>
    <mergeCell ref="W3:X3"/>
    <mergeCell ref="Y3:Z3"/>
    <mergeCell ref="AA3:AB3"/>
    <mergeCell ref="AC3:AD3"/>
    <mergeCell ref="A4:C4"/>
    <mergeCell ref="D4:G4"/>
    <mergeCell ref="I4:K4"/>
    <mergeCell ref="L4:M4"/>
    <mergeCell ref="N4:O4"/>
    <mergeCell ref="P4:Q4"/>
    <mergeCell ref="U4:V4"/>
    <mergeCell ref="W4:X4"/>
    <mergeCell ref="Y4:Z4"/>
    <mergeCell ref="AA4:AB4"/>
    <mergeCell ref="AC4:AD4"/>
    <mergeCell ref="A1:AD1"/>
    <mergeCell ref="A2:AD2"/>
    <mergeCell ref="A3:C3"/>
    <mergeCell ref="D3:G3"/>
    <mergeCell ref="I3:K3"/>
    <mergeCell ref="L3:M3"/>
    <mergeCell ref="N3:O3"/>
    <mergeCell ref="P3:Q3"/>
    <mergeCell ref="R3:T3"/>
    <mergeCell ref="U3:V3"/>
    <mergeCell ref="AF19:AF24"/>
    <mergeCell ref="AG19:AG24"/>
    <mergeCell ref="AH19:AH24"/>
    <mergeCell ref="AI19:AI24"/>
    <mergeCell ref="AJ19:AJ24"/>
    <mergeCell ref="AF16:AF18"/>
    <mergeCell ref="AG16:AG18"/>
    <mergeCell ref="AF14:AG14"/>
    <mergeCell ref="AH14:AI14"/>
    <mergeCell ref="AJ14:AJ15"/>
    <mergeCell ref="AI33:AI36"/>
    <mergeCell ref="AJ33:AJ36"/>
    <mergeCell ref="AF29:AF32"/>
    <mergeCell ref="AG29:AG32"/>
    <mergeCell ref="AH29:AH32"/>
    <mergeCell ref="AI29:AI32"/>
    <mergeCell ref="AJ29:AJ32"/>
    <mergeCell ref="AF25:AF28"/>
    <mergeCell ref="AG25:AG28"/>
    <mergeCell ref="AH25:AH28"/>
    <mergeCell ref="AI25:AI28"/>
    <mergeCell ref="AJ25:AJ28"/>
    <mergeCell ref="AF6:AJ6"/>
    <mergeCell ref="AF7:AJ8"/>
    <mergeCell ref="AF9:AJ10"/>
    <mergeCell ref="AF11:AJ12"/>
    <mergeCell ref="AF13:AJ13"/>
    <mergeCell ref="AG47:AG49"/>
    <mergeCell ref="AI16:AI18"/>
    <mergeCell ref="AH16:AH18"/>
    <mergeCell ref="AI47:AI49"/>
    <mergeCell ref="AJ47:AJ49"/>
    <mergeCell ref="AJ16:AJ18"/>
    <mergeCell ref="AH47:AH49"/>
    <mergeCell ref="AG37:AG40"/>
    <mergeCell ref="AH37:AH40"/>
    <mergeCell ref="AI37:AI40"/>
    <mergeCell ref="AJ37:AJ40"/>
    <mergeCell ref="AF41:AF46"/>
    <mergeCell ref="AG41:AG46"/>
    <mergeCell ref="AH41:AH46"/>
    <mergeCell ref="AI41:AI46"/>
    <mergeCell ref="AJ41:AJ46"/>
    <mergeCell ref="AF33:AF36"/>
    <mergeCell ref="AG33:AG36"/>
    <mergeCell ref="AH33:AH36"/>
  </mergeCells>
  <conditionalFormatting sqref="K25:K40">
    <cfRule type="containsBlanks" priority="16" stopIfTrue="1">
      <formula>LEN(TRIM(K25))=0</formula>
    </cfRule>
    <cfRule type="cellIs" dxfId="83" priority="17" stopIfTrue="1" operator="between">
      <formula>-$R$4</formula>
      <formula>$R$4</formula>
    </cfRule>
    <cfRule type="cellIs" dxfId="82" priority="18" stopIfTrue="1" operator="between">
      <formula>$R$4</formula>
      <formula>$S$4</formula>
    </cfRule>
    <cfRule type="cellIs" dxfId="81" priority="19" stopIfTrue="1" operator="between">
      <formula>-$R$4</formula>
      <formula>-$S$4</formula>
    </cfRule>
    <cfRule type="cellIs" dxfId="80" priority="20" operator="notBetween">
      <formula>-$S$4</formula>
      <formula>$S$4</formula>
    </cfRule>
  </conditionalFormatting>
  <conditionalFormatting sqref="Q8:Q57 E16:E49">
    <cfRule type="containsBlanks" priority="21" stopIfTrue="1">
      <formula>LEN(TRIM(E8))=0</formula>
    </cfRule>
    <cfRule type="cellIs" dxfId="79" priority="22" stopIfTrue="1" operator="between">
      <formula>-$R$4</formula>
      <formula>$R$4</formula>
    </cfRule>
    <cfRule type="cellIs" dxfId="78" priority="23" stopIfTrue="1" operator="between">
      <formula>$R$4</formula>
      <formula>$S$4</formula>
    </cfRule>
    <cfRule type="cellIs" dxfId="77" priority="24" stopIfTrue="1" operator="between">
      <formula>-$R$4</formula>
      <formula>-$S$4</formula>
    </cfRule>
    <cfRule type="cellIs" dxfId="76" priority="25" operator="notBetween">
      <formula>-$S$4</formula>
      <formula>$S$4</formula>
    </cfRule>
  </conditionalFormatting>
  <conditionalFormatting sqref="W25:W40">
    <cfRule type="containsBlanks" priority="1" stopIfTrue="1">
      <formula>LEN(TRIM(W25))=0</formula>
    </cfRule>
    <cfRule type="cellIs" dxfId="75" priority="2" stopIfTrue="1" operator="between">
      <formula>-$R$4</formula>
      <formula>$R$4</formula>
    </cfRule>
    <cfRule type="cellIs" dxfId="74" priority="3" stopIfTrue="1" operator="between">
      <formula>$R$4</formula>
      <formula>$S$4</formula>
    </cfRule>
    <cfRule type="cellIs" dxfId="73" priority="4" stopIfTrue="1" operator="between">
      <formula>-$R$4</formula>
      <formula>-$S$4</formula>
    </cfRule>
    <cfRule type="cellIs" dxfId="72" priority="5" operator="notBetween">
      <formula>-$S$4</formula>
      <formula>$S$4</formula>
    </cfRule>
  </conditionalFormatting>
  <conditionalFormatting sqref="AC21:AC44">
    <cfRule type="containsBlanks" priority="6" stopIfTrue="1">
      <formula>LEN(TRIM(AC21))=0</formula>
    </cfRule>
    <cfRule type="cellIs" dxfId="71" priority="7" stopIfTrue="1" operator="between">
      <formula>-$R$4</formula>
      <formula>$R$4</formula>
    </cfRule>
    <cfRule type="cellIs" dxfId="70" priority="8" stopIfTrue="1" operator="between">
      <formula>$R$4</formula>
      <formula>$S$4</formula>
    </cfRule>
    <cfRule type="cellIs" dxfId="69" priority="9" stopIfTrue="1" operator="between">
      <formula>-$R$4</formula>
      <formula>-$S$4</formula>
    </cfRule>
    <cfRule type="cellIs" dxfId="68" priority="10" operator="notBetween">
      <formula>-$S$4</formula>
      <formula>$S$4</formula>
    </cfRule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91E78-9C14-4DE8-895A-BB7614A9E4A6}">
  <dimension ref="A1:AJ100"/>
  <sheetViews>
    <sheetView zoomScale="80" zoomScaleNormal="80" workbookViewId="0">
      <selection activeCell="P3" sqref="P3:Q4"/>
    </sheetView>
  </sheetViews>
  <sheetFormatPr baseColWidth="10" defaultColWidth="8.69140625" defaultRowHeight="14.6"/>
  <cols>
    <col min="18" max="18" width="8.61328125" customWidth="1"/>
  </cols>
  <sheetData>
    <row r="1" spans="1:36" ht="25.75" thickBot="1">
      <c r="A1" s="153" t="s">
        <v>102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5"/>
    </row>
    <row r="2" spans="1:36" ht="24" thickBot="1">
      <c r="A2" s="167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9"/>
      <c r="X2" s="169"/>
      <c r="Y2" s="169"/>
      <c r="Z2" s="169"/>
      <c r="AA2" s="169"/>
      <c r="AB2" s="169"/>
      <c r="AC2" s="169"/>
      <c r="AD2" s="170"/>
    </row>
    <row r="3" spans="1:36" ht="25.3">
      <c r="A3" s="163" t="s">
        <v>0</v>
      </c>
      <c r="B3" s="164"/>
      <c r="C3" s="164"/>
      <c r="D3" s="171"/>
      <c r="E3" s="171"/>
      <c r="F3" s="171"/>
      <c r="G3" s="172"/>
      <c r="H3" s="49" t="s">
        <v>1</v>
      </c>
      <c r="I3" s="184" t="s">
        <v>78</v>
      </c>
      <c r="J3" s="184"/>
      <c r="K3" s="185"/>
      <c r="L3" s="188" t="s">
        <v>21</v>
      </c>
      <c r="M3" s="189"/>
      <c r="N3" s="163" t="s">
        <v>22</v>
      </c>
      <c r="O3" s="164"/>
      <c r="P3" s="173" t="s">
        <v>99</v>
      </c>
      <c r="Q3" s="174"/>
      <c r="R3" s="178" t="s">
        <v>48</v>
      </c>
      <c r="S3" s="179"/>
      <c r="T3" s="180"/>
      <c r="U3" s="196" t="s">
        <v>23</v>
      </c>
      <c r="V3" s="197"/>
      <c r="W3" s="195" t="s">
        <v>15</v>
      </c>
      <c r="X3" s="175"/>
      <c r="Y3" s="175" t="s">
        <v>16</v>
      </c>
      <c r="Z3" s="175"/>
      <c r="AA3" s="175" t="s">
        <v>18</v>
      </c>
      <c r="AB3" s="175"/>
      <c r="AC3" s="175" t="s">
        <v>17</v>
      </c>
      <c r="AD3" s="181"/>
    </row>
    <row r="4" spans="1:36" ht="24" customHeight="1" thickBot="1">
      <c r="A4" s="165" t="s">
        <v>24</v>
      </c>
      <c r="B4" s="166"/>
      <c r="C4" s="166"/>
      <c r="D4" s="198"/>
      <c r="E4" s="198"/>
      <c r="F4" s="198"/>
      <c r="G4" s="199"/>
      <c r="H4" s="48" t="s">
        <v>2</v>
      </c>
      <c r="I4" s="182"/>
      <c r="J4" s="182"/>
      <c r="K4" s="183"/>
      <c r="L4" s="190"/>
      <c r="M4" s="191"/>
      <c r="N4" s="165" t="s">
        <v>25</v>
      </c>
      <c r="O4" s="166"/>
      <c r="P4" s="176" t="s">
        <v>99</v>
      </c>
      <c r="Q4" s="177"/>
      <c r="R4" s="94">
        <v>10</v>
      </c>
      <c r="S4" s="86">
        <v>15</v>
      </c>
      <c r="T4" s="93" t="s">
        <v>49</v>
      </c>
      <c r="U4" s="186">
        <v>0</v>
      </c>
      <c r="V4" s="187"/>
      <c r="W4" s="192">
        <v>520</v>
      </c>
      <c r="X4" s="193"/>
      <c r="Y4" s="193">
        <v>485</v>
      </c>
      <c r="Z4" s="193"/>
      <c r="AA4" s="193">
        <v>505</v>
      </c>
      <c r="AB4" s="193"/>
      <c r="AC4" s="193">
        <v>520</v>
      </c>
      <c r="AD4" s="194"/>
    </row>
    <row r="5" spans="1:36" ht="15" thickBot="1">
      <c r="A5" s="156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8"/>
      <c r="M5" s="158"/>
      <c r="N5" s="157"/>
      <c r="O5" s="157"/>
      <c r="P5" s="157"/>
      <c r="Q5" s="157"/>
      <c r="R5" s="157"/>
      <c r="S5" s="157"/>
      <c r="T5" s="157"/>
      <c r="U5" s="157"/>
      <c r="V5" s="157"/>
      <c r="W5" s="158"/>
      <c r="X5" s="158"/>
      <c r="Y5" s="158"/>
      <c r="Z5" s="158"/>
      <c r="AA5" s="158"/>
      <c r="AB5" s="158"/>
      <c r="AC5" s="158"/>
      <c r="AD5" s="159"/>
    </row>
    <row r="6" spans="1:36" ht="18.899999999999999" thickBot="1">
      <c r="A6" s="160" t="s">
        <v>3</v>
      </c>
      <c r="B6" s="161"/>
      <c r="C6" s="161"/>
      <c r="D6" s="161"/>
      <c r="E6" s="161"/>
      <c r="F6" s="162"/>
      <c r="G6" s="160" t="s">
        <v>9</v>
      </c>
      <c r="H6" s="161"/>
      <c r="I6" s="161"/>
      <c r="J6" s="161"/>
      <c r="K6" s="161"/>
      <c r="L6" s="162"/>
      <c r="M6" s="160" t="s">
        <v>10</v>
      </c>
      <c r="N6" s="161"/>
      <c r="O6" s="161"/>
      <c r="P6" s="161"/>
      <c r="Q6" s="161"/>
      <c r="R6" s="162"/>
      <c r="S6" s="160" t="s">
        <v>47</v>
      </c>
      <c r="T6" s="161"/>
      <c r="U6" s="161"/>
      <c r="V6" s="161"/>
      <c r="W6" s="161"/>
      <c r="X6" s="162"/>
      <c r="Y6" s="160" t="s">
        <v>4</v>
      </c>
      <c r="Z6" s="161"/>
      <c r="AA6" s="161"/>
      <c r="AB6" s="161"/>
      <c r="AC6" s="161"/>
      <c r="AD6" s="162"/>
      <c r="AF6" s="226" t="s">
        <v>89</v>
      </c>
      <c r="AG6" s="227"/>
      <c r="AH6" s="227"/>
      <c r="AI6" s="227"/>
      <c r="AJ6" s="228"/>
    </row>
    <row r="7" spans="1:36" ht="15" thickBot="1">
      <c r="A7" s="1" t="s">
        <v>38</v>
      </c>
      <c r="B7" s="2" t="s">
        <v>39</v>
      </c>
      <c r="C7" s="2" t="s">
        <v>5</v>
      </c>
      <c r="D7" s="2" t="s">
        <v>20</v>
      </c>
      <c r="E7" s="2" t="s">
        <v>40</v>
      </c>
      <c r="F7" s="3" t="s">
        <v>41</v>
      </c>
      <c r="G7" s="1" t="s">
        <v>38</v>
      </c>
      <c r="H7" s="2" t="s">
        <v>39</v>
      </c>
      <c r="I7" s="2" t="s">
        <v>5</v>
      </c>
      <c r="J7" s="2" t="s">
        <v>20</v>
      </c>
      <c r="K7" s="2" t="s">
        <v>40</v>
      </c>
      <c r="L7" s="3" t="s">
        <v>41</v>
      </c>
      <c r="M7" s="1" t="s">
        <v>38</v>
      </c>
      <c r="N7" s="2" t="s">
        <v>39</v>
      </c>
      <c r="O7" s="2" t="s">
        <v>5</v>
      </c>
      <c r="P7" s="2" t="s">
        <v>20</v>
      </c>
      <c r="Q7" s="2" t="s">
        <v>40</v>
      </c>
      <c r="R7" s="3" t="s">
        <v>41</v>
      </c>
      <c r="S7" s="1" t="s">
        <v>38</v>
      </c>
      <c r="T7" s="2" t="s">
        <v>39</v>
      </c>
      <c r="U7" s="2" t="s">
        <v>37</v>
      </c>
      <c r="V7" s="2" t="s">
        <v>20</v>
      </c>
      <c r="W7" s="2" t="s">
        <v>40</v>
      </c>
      <c r="X7" s="3" t="s">
        <v>41</v>
      </c>
      <c r="Y7" s="1" t="s">
        <v>38</v>
      </c>
      <c r="Z7" s="2" t="s">
        <v>39</v>
      </c>
      <c r="AA7" s="2" t="s">
        <v>5</v>
      </c>
      <c r="AB7" s="2" t="s">
        <v>20</v>
      </c>
      <c r="AC7" s="2" t="s">
        <v>40</v>
      </c>
      <c r="AD7" s="3" t="s">
        <v>41</v>
      </c>
      <c r="AF7" s="229" t="s">
        <v>90</v>
      </c>
      <c r="AG7" s="230"/>
      <c r="AH7" s="230"/>
      <c r="AI7" s="230"/>
      <c r="AJ7" s="231"/>
    </row>
    <row r="8" spans="1:36">
      <c r="A8" s="222" t="s">
        <v>34</v>
      </c>
      <c r="B8" s="223"/>
      <c r="C8" s="223"/>
      <c r="D8" s="223"/>
      <c r="E8" s="223"/>
      <c r="F8" s="224"/>
      <c r="G8" s="222" t="s">
        <v>34</v>
      </c>
      <c r="H8" s="223"/>
      <c r="I8" s="223"/>
      <c r="J8" s="223"/>
      <c r="K8" s="223"/>
      <c r="L8" s="224"/>
      <c r="M8" s="35">
        <v>25</v>
      </c>
      <c r="N8" s="36"/>
      <c r="O8" s="36">
        <f>O57</f>
        <v>7293</v>
      </c>
      <c r="P8" s="37"/>
      <c r="Q8" s="91" t="str">
        <f t="shared" ref="Q8:Q57" si="0">IF(ISBLANK(N8),"",(N8-(O8+P8)))</f>
        <v/>
      </c>
      <c r="R8" s="219"/>
      <c r="S8" s="222" t="s">
        <v>34</v>
      </c>
      <c r="T8" s="223"/>
      <c r="U8" s="223"/>
      <c r="V8" s="223"/>
      <c r="W8" s="223"/>
      <c r="X8" s="224"/>
      <c r="Y8" s="222" t="s">
        <v>34</v>
      </c>
      <c r="Z8" s="223"/>
      <c r="AA8" s="223"/>
      <c r="AB8" s="223"/>
      <c r="AC8" s="223"/>
      <c r="AD8" s="224"/>
      <c r="AF8" s="232"/>
      <c r="AG8" s="233"/>
      <c r="AH8" s="233"/>
      <c r="AI8" s="233"/>
      <c r="AJ8" s="234"/>
    </row>
    <row r="9" spans="1:36">
      <c r="A9" s="212"/>
      <c r="B9" s="213"/>
      <c r="C9" s="213"/>
      <c r="D9" s="213"/>
      <c r="E9" s="213"/>
      <c r="F9" s="214"/>
      <c r="G9" s="212"/>
      <c r="H9" s="213"/>
      <c r="I9" s="213"/>
      <c r="J9" s="213"/>
      <c r="K9" s="213"/>
      <c r="L9" s="214"/>
      <c r="M9" s="31">
        <v>24</v>
      </c>
      <c r="N9" s="51"/>
      <c r="O9" s="51">
        <f>O56</f>
        <v>7297</v>
      </c>
      <c r="P9" s="32"/>
      <c r="Q9" s="87" t="str">
        <f t="shared" si="0"/>
        <v/>
      </c>
      <c r="R9" s="220"/>
      <c r="S9" s="212"/>
      <c r="T9" s="213"/>
      <c r="U9" s="213"/>
      <c r="V9" s="213"/>
      <c r="W9" s="213"/>
      <c r="X9" s="214"/>
      <c r="Y9" s="212"/>
      <c r="Z9" s="213"/>
      <c r="AA9" s="213"/>
      <c r="AB9" s="213"/>
      <c r="AC9" s="213"/>
      <c r="AD9" s="214"/>
      <c r="AF9" s="232" t="s">
        <v>91</v>
      </c>
      <c r="AG9" s="233"/>
      <c r="AH9" s="233"/>
      <c r="AI9" s="233"/>
      <c r="AJ9" s="234"/>
    </row>
    <row r="10" spans="1:36">
      <c r="A10" s="212"/>
      <c r="B10" s="213"/>
      <c r="C10" s="213"/>
      <c r="D10" s="213"/>
      <c r="E10" s="213"/>
      <c r="F10" s="214"/>
      <c r="G10" s="212"/>
      <c r="H10" s="213"/>
      <c r="I10" s="213"/>
      <c r="J10" s="213"/>
      <c r="K10" s="213"/>
      <c r="L10" s="214"/>
      <c r="M10" s="18">
        <v>23</v>
      </c>
      <c r="N10" s="13"/>
      <c r="O10" s="13">
        <f>O55</f>
        <v>7355</v>
      </c>
      <c r="P10" s="5"/>
      <c r="Q10" s="87" t="str">
        <f t="shared" si="0"/>
        <v/>
      </c>
      <c r="R10" s="220"/>
      <c r="S10" s="212"/>
      <c r="T10" s="213"/>
      <c r="U10" s="213"/>
      <c r="V10" s="213"/>
      <c r="W10" s="213"/>
      <c r="X10" s="214"/>
      <c r="Y10" s="212"/>
      <c r="Z10" s="213"/>
      <c r="AA10" s="213"/>
      <c r="AB10" s="213"/>
      <c r="AC10" s="213"/>
      <c r="AD10" s="214"/>
      <c r="AF10" s="232"/>
      <c r="AG10" s="233"/>
      <c r="AH10" s="233"/>
      <c r="AI10" s="233"/>
      <c r="AJ10" s="234"/>
    </row>
    <row r="11" spans="1:36">
      <c r="A11" s="212"/>
      <c r="B11" s="213"/>
      <c r="C11" s="213"/>
      <c r="D11" s="213"/>
      <c r="E11" s="213"/>
      <c r="F11" s="214"/>
      <c r="G11" s="212"/>
      <c r="H11" s="213"/>
      <c r="I11" s="213"/>
      <c r="J11" s="213"/>
      <c r="K11" s="213"/>
      <c r="L11" s="214"/>
      <c r="M11" s="14">
        <v>22</v>
      </c>
      <c r="N11" s="4"/>
      <c r="O11" s="4">
        <f>O54</f>
        <v>7519</v>
      </c>
      <c r="P11" s="5"/>
      <c r="Q11" s="87" t="str">
        <f t="shared" si="0"/>
        <v/>
      </c>
      <c r="R11" s="220"/>
      <c r="S11" s="212"/>
      <c r="T11" s="213"/>
      <c r="U11" s="213"/>
      <c r="V11" s="213"/>
      <c r="W11" s="213"/>
      <c r="X11" s="214"/>
      <c r="Y11" s="212"/>
      <c r="Z11" s="213"/>
      <c r="AA11" s="213"/>
      <c r="AB11" s="213"/>
      <c r="AC11" s="213"/>
      <c r="AD11" s="214"/>
      <c r="AF11" s="232" t="s">
        <v>92</v>
      </c>
      <c r="AG11" s="233"/>
      <c r="AH11" s="233"/>
      <c r="AI11" s="233"/>
      <c r="AJ11" s="234"/>
    </row>
    <row r="12" spans="1:36">
      <c r="A12" s="212"/>
      <c r="B12" s="213"/>
      <c r="C12" s="213"/>
      <c r="D12" s="213"/>
      <c r="E12" s="213"/>
      <c r="F12" s="214"/>
      <c r="G12" s="212"/>
      <c r="H12" s="213"/>
      <c r="I12" s="213"/>
      <c r="J12" s="213"/>
      <c r="K12" s="213"/>
      <c r="L12" s="214"/>
      <c r="M12" s="14">
        <v>21</v>
      </c>
      <c r="N12" s="4"/>
      <c r="O12" s="4">
        <f>O53</f>
        <v>7523</v>
      </c>
      <c r="P12" s="5"/>
      <c r="Q12" s="87" t="str">
        <f t="shared" si="0"/>
        <v/>
      </c>
      <c r="R12" s="220"/>
      <c r="S12" s="212"/>
      <c r="T12" s="213"/>
      <c r="U12" s="213"/>
      <c r="V12" s="213"/>
      <c r="W12" s="213"/>
      <c r="X12" s="214"/>
      <c r="Y12" s="212"/>
      <c r="Z12" s="213"/>
      <c r="AA12" s="213"/>
      <c r="AB12" s="213"/>
      <c r="AC12" s="213"/>
      <c r="AD12" s="214"/>
      <c r="AF12" s="232"/>
      <c r="AG12" s="233"/>
      <c r="AH12" s="233"/>
      <c r="AI12" s="233"/>
      <c r="AJ12" s="234"/>
    </row>
    <row r="13" spans="1:36" ht="15" thickBot="1">
      <c r="A13" s="212"/>
      <c r="B13" s="213"/>
      <c r="C13" s="213"/>
      <c r="D13" s="213"/>
      <c r="E13" s="213"/>
      <c r="F13" s="214"/>
      <c r="G13" s="212"/>
      <c r="H13" s="213"/>
      <c r="I13" s="213"/>
      <c r="J13" s="213"/>
      <c r="K13" s="213"/>
      <c r="L13" s="214"/>
      <c r="M13" s="14">
        <v>20</v>
      </c>
      <c r="N13" s="4"/>
      <c r="O13" s="4">
        <f>O52</f>
        <v>7581</v>
      </c>
      <c r="P13" s="5"/>
      <c r="Q13" s="87" t="str">
        <f t="shared" si="0"/>
        <v/>
      </c>
      <c r="R13" s="220"/>
      <c r="S13" s="212"/>
      <c r="T13" s="213"/>
      <c r="U13" s="213"/>
      <c r="V13" s="213"/>
      <c r="W13" s="213"/>
      <c r="X13" s="214"/>
      <c r="Y13" s="212"/>
      <c r="Z13" s="213"/>
      <c r="AA13" s="213"/>
      <c r="AB13" s="213"/>
      <c r="AC13" s="213"/>
      <c r="AD13" s="214"/>
      <c r="AF13" s="251"/>
      <c r="AG13" s="252"/>
      <c r="AH13" s="252"/>
      <c r="AI13" s="252"/>
      <c r="AJ13" s="253"/>
    </row>
    <row r="14" spans="1:36" ht="14.5" customHeight="1">
      <c r="A14" s="212"/>
      <c r="B14" s="213"/>
      <c r="C14" s="213"/>
      <c r="D14" s="213"/>
      <c r="E14" s="213"/>
      <c r="F14" s="214"/>
      <c r="G14" s="212"/>
      <c r="H14" s="213"/>
      <c r="I14" s="213"/>
      <c r="J14" s="213"/>
      <c r="K14" s="213"/>
      <c r="L14" s="214"/>
      <c r="M14" s="14">
        <v>19</v>
      </c>
      <c r="N14" s="4"/>
      <c r="O14" s="4">
        <f>O51</f>
        <v>7593</v>
      </c>
      <c r="P14" s="5"/>
      <c r="Q14" s="87" t="str">
        <f t="shared" si="0"/>
        <v/>
      </c>
      <c r="R14" s="220"/>
      <c r="S14" s="212"/>
      <c r="T14" s="213"/>
      <c r="U14" s="213"/>
      <c r="V14" s="213"/>
      <c r="W14" s="213"/>
      <c r="X14" s="214"/>
      <c r="Y14" s="212"/>
      <c r="Z14" s="213"/>
      <c r="AA14" s="213"/>
      <c r="AB14" s="213"/>
      <c r="AC14" s="213"/>
      <c r="AD14" s="214"/>
      <c r="AF14" s="254" t="s">
        <v>64</v>
      </c>
      <c r="AG14" s="255"/>
      <c r="AH14" s="254" t="s">
        <v>66</v>
      </c>
      <c r="AI14" s="255"/>
      <c r="AJ14" s="131" t="s">
        <v>87</v>
      </c>
    </row>
    <row r="15" spans="1:36" ht="15" customHeight="1" thickBot="1">
      <c r="A15" s="215"/>
      <c r="B15" s="158"/>
      <c r="C15" s="158"/>
      <c r="D15" s="158"/>
      <c r="E15" s="158"/>
      <c r="F15" s="159"/>
      <c r="G15" s="212"/>
      <c r="H15" s="213"/>
      <c r="I15" s="213"/>
      <c r="J15" s="213"/>
      <c r="K15" s="213"/>
      <c r="L15" s="214"/>
      <c r="M15" s="14">
        <v>18</v>
      </c>
      <c r="N15" s="4"/>
      <c r="O15" s="4">
        <f>O50</f>
        <v>7683</v>
      </c>
      <c r="P15" s="5"/>
      <c r="Q15" s="87" t="str">
        <f t="shared" si="0"/>
        <v/>
      </c>
      <c r="R15" s="220"/>
      <c r="S15" s="212"/>
      <c r="T15" s="213"/>
      <c r="U15" s="213"/>
      <c r="V15" s="213"/>
      <c r="W15" s="213"/>
      <c r="X15" s="214"/>
      <c r="Y15" s="212"/>
      <c r="Z15" s="213"/>
      <c r="AA15" s="213"/>
      <c r="AB15" s="213"/>
      <c r="AC15" s="213"/>
      <c r="AD15" s="214"/>
      <c r="AF15" s="16" t="s">
        <v>86</v>
      </c>
      <c r="AG15" s="41" t="s">
        <v>41</v>
      </c>
      <c r="AH15" s="16" t="s">
        <v>86</v>
      </c>
      <c r="AI15" s="41" t="s">
        <v>41</v>
      </c>
      <c r="AJ15" s="132"/>
    </row>
    <row r="16" spans="1:36" ht="14.5" customHeight="1">
      <c r="A16" s="35">
        <v>17</v>
      </c>
      <c r="B16" s="99"/>
      <c r="C16" s="36">
        <f>C49</f>
        <v>7285</v>
      </c>
      <c r="D16" s="37"/>
      <c r="E16" s="91" t="str">
        <f t="shared" ref="E16:E49" si="1">IF(ISBLANK(B16),"",(B16-(C16+D16)))</f>
        <v/>
      </c>
      <c r="F16" s="206"/>
      <c r="G16" s="212"/>
      <c r="H16" s="213"/>
      <c r="I16" s="213"/>
      <c r="J16" s="213"/>
      <c r="K16" s="213"/>
      <c r="L16" s="214"/>
      <c r="M16" s="14">
        <v>17</v>
      </c>
      <c r="N16" s="4"/>
      <c r="O16" s="4">
        <f>O49</f>
        <v>7774</v>
      </c>
      <c r="P16" s="5"/>
      <c r="Q16" s="87" t="str">
        <f t="shared" si="0"/>
        <v/>
      </c>
      <c r="R16" s="220"/>
      <c r="S16" s="212"/>
      <c r="T16" s="213"/>
      <c r="U16" s="213"/>
      <c r="V16" s="213"/>
      <c r="W16" s="213"/>
      <c r="X16" s="214"/>
      <c r="Y16" s="212"/>
      <c r="Z16" s="213"/>
      <c r="AA16" s="213"/>
      <c r="AB16" s="213"/>
      <c r="AC16" s="213"/>
      <c r="AD16" s="214"/>
      <c r="AF16" s="133" t="s">
        <v>75</v>
      </c>
      <c r="AG16" s="135">
        <f>SUM(B16:B18)/3 - SUM(C16:C18)/3</f>
        <v>-7320.333333333333</v>
      </c>
      <c r="AH16" s="133" t="s">
        <v>75</v>
      </c>
      <c r="AI16" s="135">
        <f>SUM(N8:N10)/3 - SUM(O8:O10)/3</f>
        <v>-7315</v>
      </c>
      <c r="AJ16" s="137">
        <f>AG16-AI16</f>
        <v>-5.3333333333330302</v>
      </c>
    </row>
    <row r="17" spans="1:36" ht="14.5" customHeight="1">
      <c r="A17" s="18">
        <v>16</v>
      </c>
      <c r="B17" s="72"/>
      <c r="C17" s="13">
        <f>C48</f>
        <v>7298</v>
      </c>
      <c r="D17" s="5"/>
      <c r="E17" s="87" t="str">
        <f t="shared" si="1"/>
        <v/>
      </c>
      <c r="F17" s="207"/>
      <c r="G17" s="212"/>
      <c r="H17" s="213"/>
      <c r="I17" s="213"/>
      <c r="J17" s="213"/>
      <c r="K17" s="213"/>
      <c r="L17" s="214"/>
      <c r="M17" s="20">
        <v>16</v>
      </c>
      <c r="N17" s="7"/>
      <c r="O17" s="7">
        <f>O48</f>
        <v>7946</v>
      </c>
      <c r="P17" s="5"/>
      <c r="Q17" s="87" t="str">
        <f t="shared" si="0"/>
        <v/>
      </c>
      <c r="R17" s="220"/>
      <c r="S17" s="212"/>
      <c r="T17" s="213"/>
      <c r="U17" s="213"/>
      <c r="V17" s="213"/>
      <c r="W17" s="213"/>
      <c r="X17" s="214"/>
      <c r="Y17" s="212"/>
      <c r="Z17" s="213"/>
      <c r="AA17" s="213"/>
      <c r="AB17" s="213"/>
      <c r="AC17" s="213"/>
      <c r="AD17" s="214"/>
      <c r="AF17" s="134"/>
      <c r="AG17" s="136"/>
      <c r="AH17" s="134"/>
      <c r="AI17" s="136"/>
      <c r="AJ17" s="138"/>
    </row>
    <row r="18" spans="1:36" ht="14.5" customHeight="1">
      <c r="A18" s="18">
        <v>15</v>
      </c>
      <c r="B18" s="72"/>
      <c r="C18" s="13">
        <f>C47</f>
        <v>7378</v>
      </c>
      <c r="D18" s="30"/>
      <c r="E18" s="87" t="str">
        <f t="shared" si="1"/>
        <v/>
      </c>
      <c r="F18" s="207"/>
      <c r="G18" s="212"/>
      <c r="H18" s="213"/>
      <c r="I18" s="213"/>
      <c r="J18" s="213"/>
      <c r="K18" s="213"/>
      <c r="L18" s="214"/>
      <c r="M18" s="20">
        <v>15</v>
      </c>
      <c r="N18" s="7"/>
      <c r="O18" s="7">
        <f>O47</f>
        <v>7925</v>
      </c>
      <c r="P18" s="5"/>
      <c r="Q18" s="87" t="str">
        <f t="shared" si="0"/>
        <v/>
      </c>
      <c r="R18" s="220"/>
      <c r="S18" s="212"/>
      <c r="T18" s="213"/>
      <c r="U18" s="213"/>
      <c r="V18" s="213"/>
      <c r="W18" s="213"/>
      <c r="X18" s="214"/>
      <c r="Y18" s="212"/>
      <c r="Z18" s="213"/>
      <c r="AA18" s="213"/>
      <c r="AB18" s="213"/>
      <c r="AC18" s="213"/>
      <c r="AD18" s="214"/>
      <c r="AF18" s="134"/>
      <c r="AG18" s="136"/>
      <c r="AH18" s="134"/>
      <c r="AI18" s="136"/>
      <c r="AJ18" s="138"/>
    </row>
    <row r="19" spans="1:36" ht="14.5" customHeight="1">
      <c r="A19" s="19">
        <v>14</v>
      </c>
      <c r="B19" s="73"/>
      <c r="C19" s="6">
        <f>C46</f>
        <v>7517</v>
      </c>
      <c r="D19" s="5"/>
      <c r="E19" s="87" t="str">
        <f t="shared" si="1"/>
        <v/>
      </c>
      <c r="F19" s="207"/>
      <c r="G19" s="212"/>
      <c r="H19" s="213"/>
      <c r="I19" s="213"/>
      <c r="J19" s="213"/>
      <c r="K19" s="213"/>
      <c r="L19" s="214"/>
      <c r="M19" s="20">
        <v>14</v>
      </c>
      <c r="N19" s="7"/>
      <c r="O19" s="7">
        <f>O46</f>
        <v>7918</v>
      </c>
      <c r="P19" s="5"/>
      <c r="Q19" s="87" t="str">
        <f t="shared" si="0"/>
        <v/>
      </c>
      <c r="R19" s="220"/>
      <c r="S19" s="212"/>
      <c r="T19" s="213"/>
      <c r="U19" s="213"/>
      <c r="V19" s="213"/>
      <c r="W19" s="213"/>
      <c r="X19" s="214"/>
      <c r="Y19" s="212"/>
      <c r="Z19" s="213"/>
      <c r="AA19" s="213"/>
      <c r="AB19" s="213"/>
      <c r="AC19" s="213"/>
      <c r="AD19" s="214"/>
      <c r="AF19" s="143" t="s">
        <v>85</v>
      </c>
      <c r="AG19" s="140">
        <f>SUM(B19:B24)/6 - SUM(C19:C24)/6</f>
        <v>-7617.666666666667</v>
      </c>
      <c r="AH19" s="143" t="s">
        <v>85</v>
      </c>
      <c r="AI19" s="140">
        <f>SUM(N11:N16)/6 - SUM(O11:P16)/6</f>
        <v>-7612.166666666667</v>
      </c>
      <c r="AJ19" s="138">
        <f>AG19-AI19</f>
        <v>-5.5</v>
      </c>
    </row>
    <row r="20" spans="1:36" ht="15" customHeight="1" thickBot="1">
      <c r="A20" s="19">
        <v>13</v>
      </c>
      <c r="B20" s="73"/>
      <c r="C20" s="6">
        <f>C45</f>
        <v>7523</v>
      </c>
      <c r="D20" s="5"/>
      <c r="E20" s="87" t="str">
        <f t="shared" si="1"/>
        <v/>
      </c>
      <c r="F20" s="207"/>
      <c r="G20" s="212"/>
      <c r="H20" s="213"/>
      <c r="I20" s="213"/>
      <c r="J20" s="213"/>
      <c r="K20" s="213"/>
      <c r="L20" s="214"/>
      <c r="M20" s="20">
        <v>13</v>
      </c>
      <c r="N20" s="7"/>
      <c r="O20" s="7">
        <f>O45</f>
        <v>7938</v>
      </c>
      <c r="P20" s="5"/>
      <c r="Q20" s="87" t="str">
        <f t="shared" si="0"/>
        <v/>
      </c>
      <c r="R20" s="220"/>
      <c r="S20" s="212"/>
      <c r="T20" s="213"/>
      <c r="U20" s="213"/>
      <c r="V20" s="213"/>
      <c r="W20" s="213"/>
      <c r="X20" s="214"/>
      <c r="Y20" s="212"/>
      <c r="Z20" s="213"/>
      <c r="AA20" s="213"/>
      <c r="AB20" s="213"/>
      <c r="AC20" s="213"/>
      <c r="AD20" s="214"/>
      <c r="AF20" s="143"/>
      <c r="AG20" s="140"/>
      <c r="AH20" s="143"/>
      <c r="AI20" s="140"/>
      <c r="AJ20" s="138"/>
    </row>
    <row r="21" spans="1:36" ht="14.5" customHeight="1">
      <c r="A21" s="14">
        <v>12</v>
      </c>
      <c r="B21" s="74"/>
      <c r="C21" s="4">
        <f>C44</f>
        <v>7588</v>
      </c>
      <c r="D21" s="5"/>
      <c r="E21" s="87" t="str">
        <f t="shared" si="1"/>
        <v/>
      </c>
      <c r="F21" s="207"/>
      <c r="G21" s="212"/>
      <c r="H21" s="213"/>
      <c r="I21" s="213"/>
      <c r="J21" s="213"/>
      <c r="K21" s="213"/>
      <c r="L21" s="214"/>
      <c r="M21" s="20">
        <v>12</v>
      </c>
      <c r="N21" s="7"/>
      <c r="O21" s="7">
        <f>O44</f>
        <v>7995</v>
      </c>
      <c r="P21" s="5"/>
      <c r="Q21" s="87" t="str">
        <f t="shared" si="0"/>
        <v/>
      </c>
      <c r="R21" s="220"/>
      <c r="S21" s="212"/>
      <c r="T21" s="213"/>
      <c r="U21" s="213"/>
      <c r="V21" s="213"/>
      <c r="W21" s="213"/>
      <c r="X21" s="214"/>
      <c r="Y21" s="68">
        <v>12</v>
      </c>
      <c r="Z21" s="69"/>
      <c r="AA21" s="69">
        <f>AA44</f>
        <v>7920</v>
      </c>
      <c r="AB21" s="37"/>
      <c r="AC21" s="89" t="str">
        <f>IF(ISBLANK(Z21),"",(Z21-(AA21+AB21)))</f>
        <v/>
      </c>
      <c r="AD21" s="219"/>
      <c r="AF21" s="143"/>
      <c r="AG21" s="140"/>
      <c r="AH21" s="143"/>
      <c r="AI21" s="140"/>
      <c r="AJ21" s="138"/>
    </row>
    <row r="22" spans="1:36" ht="14.5" customHeight="1">
      <c r="A22" s="14">
        <v>11</v>
      </c>
      <c r="B22" s="74"/>
      <c r="C22" s="4">
        <f>C43</f>
        <v>7603</v>
      </c>
      <c r="D22" s="5"/>
      <c r="E22" s="87" t="str">
        <f t="shared" si="1"/>
        <v/>
      </c>
      <c r="F22" s="207"/>
      <c r="G22" s="212"/>
      <c r="H22" s="213"/>
      <c r="I22" s="213"/>
      <c r="J22" s="213"/>
      <c r="K22" s="213"/>
      <c r="L22" s="214"/>
      <c r="M22" s="20">
        <v>11</v>
      </c>
      <c r="N22" s="7"/>
      <c r="O22" s="7">
        <f>O43</f>
        <v>8004</v>
      </c>
      <c r="P22" s="5"/>
      <c r="Q22" s="87" t="str">
        <f t="shared" si="0"/>
        <v/>
      </c>
      <c r="R22" s="220"/>
      <c r="S22" s="212"/>
      <c r="T22" s="213"/>
      <c r="U22" s="213"/>
      <c r="V22" s="213"/>
      <c r="W22" s="213"/>
      <c r="X22" s="214"/>
      <c r="Y22" s="20">
        <v>11</v>
      </c>
      <c r="Z22" s="7"/>
      <c r="AA22" s="7">
        <f>AA43</f>
        <v>7791</v>
      </c>
      <c r="AB22" s="5"/>
      <c r="AC22" s="88" t="str">
        <f>IF(ISBLANK(Z22),"",(Z22-(AA22+AB22)))</f>
        <v/>
      </c>
      <c r="AD22" s="220"/>
      <c r="AF22" s="143"/>
      <c r="AG22" s="140"/>
      <c r="AH22" s="143"/>
      <c r="AI22" s="140"/>
      <c r="AJ22" s="138"/>
    </row>
    <row r="23" spans="1:36" ht="14.5" customHeight="1">
      <c r="A23" s="14">
        <v>10</v>
      </c>
      <c r="B23" s="74"/>
      <c r="C23" s="4">
        <f>C42</f>
        <v>7713</v>
      </c>
      <c r="D23" s="5"/>
      <c r="E23" s="87" t="str">
        <f t="shared" si="1"/>
        <v/>
      </c>
      <c r="F23" s="207"/>
      <c r="G23" s="212"/>
      <c r="H23" s="213"/>
      <c r="I23" s="213"/>
      <c r="J23" s="213"/>
      <c r="K23" s="213"/>
      <c r="L23" s="214"/>
      <c r="M23" s="20">
        <v>10</v>
      </c>
      <c r="N23" s="7"/>
      <c r="O23" s="7">
        <f>O42</f>
        <v>8106</v>
      </c>
      <c r="P23" s="5"/>
      <c r="Q23" s="87" t="str">
        <f t="shared" si="0"/>
        <v/>
      </c>
      <c r="R23" s="220"/>
      <c r="S23" s="212"/>
      <c r="T23" s="213"/>
      <c r="U23" s="213"/>
      <c r="V23" s="213"/>
      <c r="W23" s="213"/>
      <c r="X23" s="214"/>
      <c r="Y23" s="20">
        <v>10</v>
      </c>
      <c r="Z23" s="7"/>
      <c r="AA23" s="7">
        <f>AA42</f>
        <v>7802</v>
      </c>
      <c r="AB23" s="5"/>
      <c r="AC23" s="88" t="str">
        <f t="shared" ref="AC23:AC44" si="2">IF(ISBLANK(Z23),"",(Z23-(AA23+AB23)))</f>
        <v/>
      </c>
      <c r="AD23" s="220"/>
      <c r="AF23" s="143"/>
      <c r="AG23" s="140"/>
      <c r="AH23" s="143"/>
      <c r="AI23" s="140"/>
      <c r="AJ23" s="138"/>
    </row>
    <row r="24" spans="1:36" ht="15" customHeight="1" thickBot="1">
      <c r="A24" s="14">
        <v>9</v>
      </c>
      <c r="B24" s="74"/>
      <c r="C24" s="4">
        <f>C41</f>
        <v>7762</v>
      </c>
      <c r="D24" s="5"/>
      <c r="E24" s="87" t="str">
        <f t="shared" si="1"/>
        <v/>
      </c>
      <c r="F24" s="207"/>
      <c r="G24" s="215"/>
      <c r="H24" s="158"/>
      <c r="I24" s="158"/>
      <c r="J24" s="158"/>
      <c r="K24" s="158"/>
      <c r="L24" s="159"/>
      <c r="M24" s="20">
        <v>9</v>
      </c>
      <c r="N24" s="7"/>
      <c r="O24" s="7">
        <f>O41</f>
        <v>8161</v>
      </c>
      <c r="P24" s="5"/>
      <c r="Q24" s="87" t="str">
        <f t="shared" si="0"/>
        <v/>
      </c>
      <c r="R24" s="220"/>
      <c r="S24" s="215"/>
      <c r="T24" s="158"/>
      <c r="U24" s="158"/>
      <c r="V24" s="158"/>
      <c r="W24" s="158"/>
      <c r="X24" s="159"/>
      <c r="Y24" s="20">
        <v>9</v>
      </c>
      <c r="Z24" s="7"/>
      <c r="AA24" s="7">
        <f>AA41</f>
        <v>7898</v>
      </c>
      <c r="AB24" s="5"/>
      <c r="AC24" s="88" t="str">
        <f t="shared" si="2"/>
        <v/>
      </c>
      <c r="AD24" s="220"/>
      <c r="AF24" s="143"/>
      <c r="AG24" s="140"/>
      <c r="AH24" s="143"/>
      <c r="AI24" s="140"/>
      <c r="AJ24" s="138"/>
    </row>
    <row r="25" spans="1:36" ht="14.5" customHeight="1">
      <c r="A25" s="20">
        <v>8</v>
      </c>
      <c r="B25" s="75"/>
      <c r="C25" s="7">
        <f>C40</f>
        <v>7965</v>
      </c>
      <c r="D25" s="5"/>
      <c r="E25" s="87" t="str">
        <f t="shared" si="1"/>
        <v/>
      </c>
      <c r="F25" s="207"/>
      <c r="G25" s="68">
        <v>8</v>
      </c>
      <c r="H25" s="81"/>
      <c r="I25" s="69">
        <f>I40</f>
        <v>7949</v>
      </c>
      <c r="J25" s="37"/>
      <c r="K25" s="91" t="str">
        <f t="shared" ref="K25:K40" si="3">IF(ISBLANK(H25),"",(H25-(I25+J25)))</f>
        <v/>
      </c>
      <c r="L25" s="206"/>
      <c r="M25" s="21">
        <v>8</v>
      </c>
      <c r="N25" s="8"/>
      <c r="O25" s="8">
        <f>O40</f>
        <v>8233</v>
      </c>
      <c r="P25" s="5"/>
      <c r="Q25" s="87" t="str">
        <f t="shared" si="0"/>
        <v/>
      </c>
      <c r="R25" s="220"/>
      <c r="S25" s="52">
        <v>8</v>
      </c>
      <c r="T25" s="85"/>
      <c r="U25" s="53">
        <f>U40</f>
        <v>8277</v>
      </c>
      <c r="V25" s="37"/>
      <c r="W25" s="91" t="str">
        <f t="shared" ref="W25:W40" si="4">IF(ISBLANK(T25),"",(T25-(U25+V25)))</f>
        <v/>
      </c>
      <c r="X25" s="219"/>
      <c r="Y25" s="14">
        <v>8</v>
      </c>
      <c r="Z25" s="4"/>
      <c r="AA25" s="4">
        <f>AA40</f>
        <v>7994</v>
      </c>
      <c r="AB25" s="5"/>
      <c r="AC25" s="88" t="str">
        <f t="shared" si="2"/>
        <v/>
      </c>
      <c r="AD25" s="220"/>
      <c r="AF25" s="141" t="s">
        <v>84</v>
      </c>
      <c r="AG25" s="142">
        <f>SUM(B25:B28,H25:H28)/8 - SUM(C25:C28,I25:I28)/8</f>
        <v>-8026.875</v>
      </c>
      <c r="AH25" s="141" t="s">
        <v>84</v>
      </c>
      <c r="AI25" s="142">
        <f>SUM(N17:N24)/8 - SUM(O17:P24)/8</f>
        <v>-7999.125</v>
      </c>
      <c r="AJ25" s="138">
        <f>AG25-AI25</f>
        <v>-27.75</v>
      </c>
    </row>
    <row r="26" spans="1:36" ht="14.5" customHeight="1">
      <c r="A26" s="20">
        <v>7</v>
      </c>
      <c r="B26" s="75"/>
      <c r="C26" s="7">
        <f>C39</f>
        <v>7967</v>
      </c>
      <c r="D26" s="5"/>
      <c r="E26" s="87" t="str">
        <f t="shared" si="1"/>
        <v/>
      </c>
      <c r="F26" s="207"/>
      <c r="G26" s="20">
        <v>7</v>
      </c>
      <c r="H26" s="75"/>
      <c r="I26" s="7">
        <f>I39</f>
        <v>7945</v>
      </c>
      <c r="J26" s="5"/>
      <c r="K26" s="87" t="str">
        <f t="shared" si="3"/>
        <v/>
      </c>
      <c r="L26" s="207"/>
      <c r="M26" s="21">
        <v>7</v>
      </c>
      <c r="N26" s="8"/>
      <c r="O26" s="8">
        <f>O39</f>
        <v>8203</v>
      </c>
      <c r="P26" s="5"/>
      <c r="Q26" s="87" t="str">
        <f t="shared" si="0"/>
        <v/>
      </c>
      <c r="R26" s="220"/>
      <c r="S26" s="21">
        <v>7</v>
      </c>
      <c r="T26" s="76"/>
      <c r="U26" s="8">
        <f>U39</f>
        <v>8251</v>
      </c>
      <c r="V26" s="5"/>
      <c r="W26" s="87" t="str">
        <f t="shared" si="4"/>
        <v/>
      </c>
      <c r="X26" s="220"/>
      <c r="Y26" s="14">
        <v>7</v>
      </c>
      <c r="Z26" s="4"/>
      <c r="AA26" s="4">
        <f>AA39</f>
        <v>7938</v>
      </c>
      <c r="AB26" s="5"/>
      <c r="AC26" s="88" t="str">
        <f t="shared" si="2"/>
        <v/>
      </c>
      <c r="AD26" s="220"/>
      <c r="AF26" s="141"/>
      <c r="AG26" s="142"/>
      <c r="AH26" s="141"/>
      <c r="AI26" s="142"/>
      <c r="AJ26" s="138"/>
    </row>
    <row r="27" spans="1:36" ht="14.5" customHeight="1">
      <c r="A27" s="20">
        <v>6</v>
      </c>
      <c r="B27" s="75"/>
      <c r="C27" s="7">
        <f>C38</f>
        <v>8037</v>
      </c>
      <c r="D27" s="5"/>
      <c r="E27" s="87" t="str">
        <f t="shared" si="1"/>
        <v/>
      </c>
      <c r="F27" s="207"/>
      <c r="G27" s="20">
        <v>6</v>
      </c>
      <c r="H27" s="75"/>
      <c r="I27" s="7">
        <f>I38</f>
        <v>8017</v>
      </c>
      <c r="J27" s="5"/>
      <c r="K27" s="87" t="str">
        <f t="shared" si="3"/>
        <v/>
      </c>
      <c r="L27" s="207"/>
      <c r="M27" s="21">
        <v>6</v>
      </c>
      <c r="N27" s="8"/>
      <c r="O27" s="8">
        <f>O38</f>
        <v>8172</v>
      </c>
      <c r="P27" s="5"/>
      <c r="Q27" s="87" t="str">
        <f t="shared" si="0"/>
        <v/>
      </c>
      <c r="R27" s="220"/>
      <c r="S27" s="21">
        <v>6</v>
      </c>
      <c r="T27" s="76"/>
      <c r="U27" s="8">
        <f>U38</f>
        <v>8222</v>
      </c>
      <c r="V27" s="5"/>
      <c r="W27" s="87" t="str">
        <f t="shared" si="4"/>
        <v/>
      </c>
      <c r="X27" s="220"/>
      <c r="Y27" s="14">
        <v>6</v>
      </c>
      <c r="Z27" s="4"/>
      <c r="AA27" s="4">
        <f>AA38</f>
        <v>8001</v>
      </c>
      <c r="AB27" s="5"/>
      <c r="AC27" s="88" t="str">
        <f t="shared" si="2"/>
        <v/>
      </c>
      <c r="AD27" s="220"/>
      <c r="AF27" s="141"/>
      <c r="AG27" s="142"/>
      <c r="AH27" s="141"/>
      <c r="AI27" s="142"/>
      <c r="AJ27" s="138"/>
    </row>
    <row r="28" spans="1:36" ht="15" customHeight="1">
      <c r="A28" s="20">
        <v>5</v>
      </c>
      <c r="B28" s="75"/>
      <c r="C28" s="7">
        <f>C37</f>
        <v>8179</v>
      </c>
      <c r="D28" s="5"/>
      <c r="E28" s="87" t="str">
        <f t="shared" si="1"/>
        <v/>
      </c>
      <c r="F28" s="207"/>
      <c r="G28" s="20">
        <v>5</v>
      </c>
      <c r="H28" s="75"/>
      <c r="I28" s="7">
        <f>I37</f>
        <v>8156</v>
      </c>
      <c r="J28" s="5"/>
      <c r="K28" s="87" t="str">
        <f t="shared" si="3"/>
        <v/>
      </c>
      <c r="L28" s="207"/>
      <c r="M28" s="21">
        <v>5</v>
      </c>
      <c r="N28" s="8"/>
      <c r="O28" s="8">
        <f>O37</f>
        <v>8186</v>
      </c>
      <c r="P28" s="5"/>
      <c r="Q28" s="87" t="str">
        <f t="shared" si="0"/>
        <v/>
      </c>
      <c r="R28" s="220"/>
      <c r="S28" s="21">
        <v>5</v>
      </c>
      <c r="T28" s="76"/>
      <c r="U28" s="8">
        <f>U37</f>
        <v>8234</v>
      </c>
      <c r="V28" s="5"/>
      <c r="W28" s="87" t="str">
        <f t="shared" si="4"/>
        <v/>
      </c>
      <c r="X28" s="220"/>
      <c r="Y28" s="14">
        <v>5</v>
      </c>
      <c r="Z28" s="4"/>
      <c r="AA28" s="4">
        <f>AA37</f>
        <v>8225</v>
      </c>
      <c r="AB28" s="5"/>
      <c r="AC28" s="88" t="str">
        <f t="shared" si="2"/>
        <v/>
      </c>
      <c r="AD28" s="220"/>
      <c r="AF28" s="141"/>
      <c r="AG28" s="142"/>
      <c r="AH28" s="141"/>
      <c r="AI28" s="142"/>
      <c r="AJ28" s="138"/>
    </row>
    <row r="29" spans="1:36" ht="14.5" customHeight="1">
      <c r="A29" s="21">
        <v>4</v>
      </c>
      <c r="B29" s="76"/>
      <c r="C29" s="8">
        <f>C36</f>
        <v>8271</v>
      </c>
      <c r="D29" s="5"/>
      <c r="E29" s="87" t="str">
        <f t="shared" si="1"/>
        <v/>
      </c>
      <c r="F29" s="207"/>
      <c r="G29" s="21">
        <v>4</v>
      </c>
      <c r="H29" s="76"/>
      <c r="I29" s="8">
        <f>I36</f>
        <v>8247</v>
      </c>
      <c r="J29" s="5"/>
      <c r="K29" s="87" t="str">
        <f t="shared" si="3"/>
        <v/>
      </c>
      <c r="L29" s="207"/>
      <c r="M29" s="21">
        <v>4</v>
      </c>
      <c r="N29" s="8"/>
      <c r="O29" s="8">
        <f>O36</f>
        <v>8218</v>
      </c>
      <c r="P29" s="5"/>
      <c r="Q29" s="87" t="str">
        <f t="shared" si="0"/>
        <v/>
      </c>
      <c r="R29" s="220"/>
      <c r="S29" s="21">
        <v>4</v>
      </c>
      <c r="T29" s="76"/>
      <c r="U29" s="8">
        <f>U36</f>
        <v>8268</v>
      </c>
      <c r="V29" s="5"/>
      <c r="W29" s="87" t="str">
        <f t="shared" si="4"/>
        <v/>
      </c>
      <c r="X29" s="220"/>
      <c r="Y29" s="21">
        <v>4</v>
      </c>
      <c r="Z29" s="8"/>
      <c r="AA29" s="8">
        <f>AA36</f>
        <v>8371</v>
      </c>
      <c r="AB29" s="5"/>
      <c r="AC29" s="88" t="str">
        <f t="shared" si="2"/>
        <v/>
      </c>
      <c r="AD29" s="220"/>
      <c r="AF29" s="147" t="s">
        <v>83</v>
      </c>
      <c r="AG29" s="144">
        <f>SUM(B29:B32,H29:H32)/8 - SUM(C29:C32,I29:I32)/8</f>
        <v>-8277.875</v>
      </c>
      <c r="AH29" s="147" t="s">
        <v>83</v>
      </c>
      <c r="AI29" s="144">
        <f>SUM(N25:N32,T29:T32)/12 - SUM(O25:P32,U29:V32)/12</f>
        <v>-8272.8333333333339</v>
      </c>
      <c r="AJ29" s="138">
        <f>AG29-AI29</f>
        <v>-5.0416666666660603</v>
      </c>
    </row>
    <row r="30" spans="1:36" ht="14.5" customHeight="1">
      <c r="A30" s="21">
        <v>3</v>
      </c>
      <c r="B30" s="76"/>
      <c r="C30" s="8">
        <f>C35</f>
        <v>8229</v>
      </c>
      <c r="D30" s="5"/>
      <c r="E30" s="87" t="str">
        <f t="shared" si="1"/>
        <v/>
      </c>
      <c r="F30" s="207"/>
      <c r="G30" s="21">
        <v>3</v>
      </c>
      <c r="H30" s="76"/>
      <c r="I30" s="8">
        <f>I35</f>
        <v>8206</v>
      </c>
      <c r="J30" s="5"/>
      <c r="K30" s="87" t="str">
        <f t="shared" si="3"/>
        <v/>
      </c>
      <c r="L30" s="207"/>
      <c r="M30" s="21">
        <v>3</v>
      </c>
      <c r="N30" s="8"/>
      <c r="O30" s="8">
        <f>O35</f>
        <v>8227</v>
      </c>
      <c r="P30" s="5"/>
      <c r="Q30" s="87" t="str">
        <f t="shared" si="0"/>
        <v/>
      </c>
      <c r="R30" s="220"/>
      <c r="S30" s="21">
        <v>3</v>
      </c>
      <c r="T30" s="76"/>
      <c r="U30" s="8">
        <f>U35</f>
        <v>8277</v>
      </c>
      <c r="V30" s="5"/>
      <c r="W30" s="87" t="str">
        <f t="shared" si="4"/>
        <v/>
      </c>
      <c r="X30" s="220"/>
      <c r="Y30" s="21">
        <v>3</v>
      </c>
      <c r="Z30" s="8"/>
      <c r="AA30" s="8">
        <f>AA35</f>
        <v>8391</v>
      </c>
      <c r="AB30" s="5"/>
      <c r="AC30" s="88" t="str">
        <f t="shared" si="2"/>
        <v/>
      </c>
      <c r="AD30" s="220"/>
      <c r="AF30" s="147"/>
      <c r="AG30" s="144"/>
      <c r="AH30" s="147"/>
      <c r="AI30" s="144"/>
      <c r="AJ30" s="138"/>
    </row>
    <row r="31" spans="1:36" ht="14.5" customHeight="1">
      <c r="A31" s="21">
        <v>2</v>
      </c>
      <c r="B31" s="76"/>
      <c r="C31" s="8">
        <f>C34</f>
        <v>8270</v>
      </c>
      <c r="D31" s="5"/>
      <c r="E31" s="87" t="str">
        <f t="shared" si="1"/>
        <v/>
      </c>
      <c r="F31" s="207"/>
      <c r="G31" s="21">
        <v>2</v>
      </c>
      <c r="H31" s="76"/>
      <c r="I31" s="8">
        <f>I34</f>
        <v>8246</v>
      </c>
      <c r="J31" s="5"/>
      <c r="K31" s="87" t="str">
        <f t="shared" si="3"/>
        <v/>
      </c>
      <c r="L31" s="207"/>
      <c r="M31" s="21">
        <v>2</v>
      </c>
      <c r="N31" s="8"/>
      <c r="O31" s="8">
        <f>O34</f>
        <v>8321</v>
      </c>
      <c r="P31" s="5"/>
      <c r="Q31" s="87" t="str">
        <f t="shared" si="0"/>
        <v/>
      </c>
      <c r="R31" s="220"/>
      <c r="S31" s="21">
        <v>2</v>
      </c>
      <c r="T31" s="76"/>
      <c r="U31" s="8">
        <f>U34</f>
        <v>8366</v>
      </c>
      <c r="V31" s="5"/>
      <c r="W31" s="87" t="str">
        <f t="shared" si="4"/>
        <v/>
      </c>
      <c r="X31" s="220"/>
      <c r="Y31" s="21">
        <v>2</v>
      </c>
      <c r="Z31" s="8"/>
      <c r="AA31" s="8">
        <f>AA34</f>
        <v>8567</v>
      </c>
      <c r="AB31" s="5"/>
      <c r="AC31" s="88" t="str">
        <f t="shared" si="2"/>
        <v/>
      </c>
      <c r="AD31" s="220"/>
      <c r="AF31" s="147"/>
      <c r="AG31" s="144"/>
      <c r="AH31" s="147"/>
      <c r="AI31" s="144"/>
      <c r="AJ31" s="138"/>
    </row>
    <row r="32" spans="1:36" ht="15" customHeight="1" thickBot="1">
      <c r="A32" s="100">
        <v>1</v>
      </c>
      <c r="B32" s="101"/>
      <c r="C32" s="102">
        <f>C33</f>
        <v>8390</v>
      </c>
      <c r="D32" s="40"/>
      <c r="E32" s="92" t="str">
        <f t="shared" si="1"/>
        <v/>
      </c>
      <c r="F32" s="208"/>
      <c r="G32" s="100">
        <v>1</v>
      </c>
      <c r="H32" s="101"/>
      <c r="I32" s="102">
        <f>I33</f>
        <v>8364</v>
      </c>
      <c r="J32" s="40"/>
      <c r="K32" s="92" t="str">
        <f t="shared" si="3"/>
        <v/>
      </c>
      <c r="L32" s="208"/>
      <c r="M32" s="100">
        <v>1</v>
      </c>
      <c r="N32" s="102"/>
      <c r="O32" s="102">
        <f>O33</f>
        <v>8379</v>
      </c>
      <c r="P32" s="40"/>
      <c r="Q32" s="92" t="str">
        <f t="shared" si="0"/>
        <v/>
      </c>
      <c r="R32" s="221"/>
      <c r="S32" s="100">
        <v>1</v>
      </c>
      <c r="T32" s="101"/>
      <c r="U32" s="102">
        <f>U33</f>
        <v>8424</v>
      </c>
      <c r="V32" s="40"/>
      <c r="W32" s="92" t="str">
        <f t="shared" si="4"/>
        <v/>
      </c>
      <c r="X32" s="221"/>
      <c r="Y32" s="100">
        <v>1</v>
      </c>
      <c r="Z32" s="102"/>
      <c r="AA32" s="102">
        <f>AA33</f>
        <v>8874</v>
      </c>
      <c r="AB32" s="40"/>
      <c r="AC32" s="90" t="str">
        <f t="shared" si="2"/>
        <v/>
      </c>
      <c r="AD32" s="221"/>
      <c r="AF32" s="150"/>
      <c r="AG32" s="145"/>
      <c r="AH32" s="150"/>
      <c r="AI32" s="145"/>
      <c r="AJ32" s="139"/>
    </row>
    <row r="33" spans="1:36" ht="14.5" customHeight="1">
      <c r="A33" s="95">
        <v>1</v>
      </c>
      <c r="B33" s="96"/>
      <c r="C33" s="97">
        <f t="shared" ref="C33:C49" si="5">G72</f>
        <v>8390</v>
      </c>
      <c r="D33" s="32"/>
      <c r="E33" s="98" t="str">
        <f t="shared" si="1"/>
        <v/>
      </c>
      <c r="F33" s="103" t="str">
        <f>IF(OR(ISBLANK(B32),ISBLANK(B33)),"",(B33-(C33+D33)-(B32-(C32+D32))))</f>
        <v/>
      </c>
      <c r="G33" s="95">
        <v>1</v>
      </c>
      <c r="H33" s="96"/>
      <c r="I33" s="97">
        <f t="shared" ref="I33:I40" si="6">O72</f>
        <v>8364</v>
      </c>
      <c r="J33" s="32"/>
      <c r="K33" s="98" t="str">
        <f t="shared" si="3"/>
        <v/>
      </c>
      <c r="L33" s="103" t="str">
        <f>IF(OR(ISBLANK(H32),ISBLANK(H33)),"",(H33-(I33+J33)-(H32-(I32+J32))))</f>
        <v/>
      </c>
      <c r="M33" s="95">
        <v>1</v>
      </c>
      <c r="N33" s="97"/>
      <c r="O33" s="97">
        <f t="shared" ref="O33:O57" si="7">X72</f>
        <v>8379</v>
      </c>
      <c r="P33" s="32"/>
      <c r="Q33" s="98" t="str">
        <f t="shared" si="0"/>
        <v/>
      </c>
      <c r="R33" s="103" t="str">
        <f>IF(OR(ISBLANK(N32),ISBLANK(N33)),"",(N33-(O33+P33)-(N32-(O32+P32))))</f>
        <v/>
      </c>
      <c r="S33" s="95">
        <v>1</v>
      </c>
      <c r="T33" s="96"/>
      <c r="U33" s="97">
        <f>O83</f>
        <v>8424</v>
      </c>
      <c r="V33" s="32"/>
      <c r="W33" s="98" t="str">
        <f t="shared" si="4"/>
        <v/>
      </c>
      <c r="X33" s="103" t="str">
        <f>IF(OR(ISBLANK(T32),ISBLANK(T33)),"",(T33-(U33+V33)-(T32-(U32+V32))))</f>
        <v/>
      </c>
      <c r="Y33" s="95">
        <v>1</v>
      </c>
      <c r="Z33" s="97"/>
      <c r="AA33" s="97">
        <f t="shared" ref="AA33:AA44" si="8">AG72</f>
        <v>8874</v>
      </c>
      <c r="AB33" s="32"/>
      <c r="AC33" s="104" t="str">
        <f t="shared" si="2"/>
        <v/>
      </c>
      <c r="AD33" s="103" t="str">
        <f>IF(OR(ISBLANK(Z32),ISBLANK(Z33)),"",(Z33-(AA33+AB33)-(Z32-(AA32+AB32))))</f>
        <v/>
      </c>
      <c r="AF33" s="146" t="s">
        <v>83</v>
      </c>
      <c r="AG33" s="225">
        <f>SUM(B33:B36,H33:H36)/8 - SUM(C33:C36,I33:I36)/8</f>
        <v>-8277.875</v>
      </c>
      <c r="AH33" s="151" t="s">
        <v>83</v>
      </c>
      <c r="AI33" s="148">
        <f>SUM(N33:N40,T33:T36)/12 - SUM(O33:P40,U33:V36)/12</f>
        <v>-8272.8333333333339</v>
      </c>
      <c r="AJ33" s="250">
        <f>AG33-AI33</f>
        <v>-5.0416666666660603</v>
      </c>
    </row>
    <row r="34" spans="1:36" ht="14.5" customHeight="1">
      <c r="A34" s="21">
        <v>2</v>
      </c>
      <c r="B34" s="76"/>
      <c r="C34" s="8">
        <f t="shared" si="5"/>
        <v>8270</v>
      </c>
      <c r="D34" s="5"/>
      <c r="E34" s="87" t="str">
        <f t="shared" si="1"/>
        <v/>
      </c>
      <c r="F34" s="78" t="str">
        <f>IF(OR(ISBLANK(B31),ISBLANK(B34)),"",(B34-(C34+D34)-(B31-(C31+D31))))</f>
        <v/>
      </c>
      <c r="G34" s="21">
        <v>2</v>
      </c>
      <c r="H34" s="76"/>
      <c r="I34" s="8">
        <f t="shared" si="6"/>
        <v>8246</v>
      </c>
      <c r="J34" s="5"/>
      <c r="K34" s="87" t="str">
        <f t="shared" si="3"/>
        <v/>
      </c>
      <c r="L34" s="78" t="str">
        <f>IF(OR(ISBLANK(H31),ISBLANK(H34)),"",(H34-(I34+J34)-(H31-(I31+J31))))</f>
        <v/>
      </c>
      <c r="M34" s="21">
        <v>2</v>
      </c>
      <c r="N34" s="8"/>
      <c r="O34" s="8">
        <f t="shared" si="7"/>
        <v>8321</v>
      </c>
      <c r="P34" s="5"/>
      <c r="Q34" s="87" t="str">
        <f t="shared" si="0"/>
        <v/>
      </c>
      <c r="R34" s="78" t="str">
        <f>IF(OR(ISBLANK(N31),ISBLANK(N34)),"",(N34-(O34+P34)-(N31-(O31+P31))))</f>
        <v/>
      </c>
      <c r="S34" s="21">
        <v>2</v>
      </c>
      <c r="T34" s="76"/>
      <c r="U34" s="8">
        <f>O84</f>
        <v>8366</v>
      </c>
      <c r="V34" s="5"/>
      <c r="W34" s="87" t="str">
        <f t="shared" si="4"/>
        <v/>
      </c>
      <c r="X34" s="78" t="str">
        <f>IF(OR(ISBLANK(T31),ISBLANK(T34)),"",(T34-(U34+V34)-(T31-(U31+V31))))</f>
        <v/>
      </c>
      <c r="Y34" s="21">
        <v>2</v>
      </c>
      <c r="Z34" s="8"/>
      <c r="AA34" s="8">
        <f t="shared" si="8"/>
        <v>8567</v>
      </c>
      <c r="AB34" s="5"/>
      <c r="AC34" s="88" t="str">
        <f t="shared" si="2"/>
        <v/>
      </c>
      <c r="AD34" s="78" t="str">
        <f>IF(OR(ISBLANK(Z31),ISBLANK(Z34)),"",(Z34-(AA34+AB34)-(Z31-(AA31+AB31))))</f>
        <v/>
      </c>
      <c r="AF34" s="147"/>
      <c r="AG34" s="144"/>
      <c r="AH34" s="147"/>
      <c r="AI34" s="144"/>
      <c r="AJ34" s="138"/>
    </row>
    <row r="35" spans="1:36" ht="14.5" customHeight="1">
      <c r="A35" s="21">
        <v>3</v>
      </c>
      <c r="B35" s="76"/>
      <c r="C35" s="8">
        <f t="shared" si="5"/>
        <v>8229</v>
      </c>
      <c r="D35" s="5"/>
      <c r="E35" s="87" t="str">
        <f t="shared" si="1"/>
        <v/>
      </c>
      <c r="F35" s="78" t="str">
        <f>IF(OR(ISBLANK(B30),ISBLANK(B35)),"",(B35-(C35+D35)-(B30-(C30+D30))))</f>
        <v/>
      </c>
      <c r="G35" s="21">
        <v>3</v>
      </c>
      <c r="H35" s="76"/>
      <c r="I35" s="8">
        <f t="shared" si="6"/>
        <v>8206</v>
      </c>
      <c r="J35" s="5"/>
      <c r="K35" s="87" t="str">
        <f t="shared" si="3"/>
        <v/>
      </c>
      <c r="L35" s="78" t="str">
        <f>IF(OR(ISBLANK(H30),ISBLANK(H35)),"",(H35-(I35+J35)-(H30-(I30+J30))))</f>
        <v/>
      </c>
      <c r="M35" s="21">
        <v>3</v>
      </c>
      <c r="N35" s="8"/>
      <c r="O35" s="8">
        <f t="shared" si="7"/>
        <v>8227</v>
      </c>
      <c r="P35" s="5"/>
      <c r="Q35" s="87" t="str">
        <f t="shared" si="0"/>
        <v/>
      </c>
      <c r="R35" s="78" t="str">
        <f>IF(OR(ISBLANK(N30),ISBLANK(N35)),"",(N35-(O35+P35)-(N30-(O30+P30))))</f>
        <v/>
      </c>
      <c r="S35" s="21">
        <v>3</v>
      </c>
      <c r="T35" s="76"/>
      <c r="U35" s="8">
        <f>O85</f>
        <v>8277</v>
      </c>
      <c r="V35" s="5"/>
      <c r="W35" s="87" t="str">
        <f t="shared" si="4"/>
        <v/>
      </c>
      <c r="X35" s="78" t="str">
        <f>IF(OR(ISBLANK(T30),ISBLANK(T35)),"",(T35-(U35+V35)-(T30-(U30+V30))))</f>
        <v/>
      </c>
      <c r="Y35" s="21">
        <v>3</v>
      </c>
      <c r="Z35" s="8"/>
      <c r="AA35" s="8">
        <f t="shared" si="8"/>
        <v>8391</v>
      </c>
      <c r="AB35" s="5"/>
      <c r="AC35" s="88" t="str">
        <f t="shared" si="2"/>
        <v/>
      </c>
      <c r="AD35" s="78" t="str">
        <f>IF(OR(ISBLANK(Z30),ISBLANK(Z35)),"",(Z35-(AA35+AB35)-(Z30-(AA30+AB30))))</f>
        <v/>
      </c>
      <c r="AF35" s="147"/>
      <c r="AG35" s="144"/>
      <c r="AH35" s="147"/>
      <c r="AI35" s="144"/>
      <c r="AJ35" s="138"/>
    </row>
    <row r="36" spans="1:36" ht="15" customHeight="1">
      <c r="A36" s="21">
        <v>4</v>
      </c>
      <c r="B36" s="76"/>
      <c r="C36" s="8">
        <f t="shared" si="5"/>
        <v>8271</v>
      </c>
      <c r="D36" s="5"/>
      <c r="E36" s="87" t="str">
        <f t="shared" si="1"/>
        <v/>
      </c>
      <c r="F36" s="78" t="str">
        <f>IF(OR(ISBLANK(B29),ISBLANK(B36)),"",(B36-(C36+D36)-(B29-(C29+D29))))</f>
        <v/>
      </c>
      <c r="G36" s="21">
        <v>4</v>
      </c>
      <c r="H36" s="76"/>
      <c r="I36" s="8">
        <f t="shared" si="6"/>
        <v>8247</v>
      </c>
      <c r="J36" s="5"/>
      <c r="K36" s="87" t="str">
        <f t="shared" si="3"/>
        <v/>
      </c>
      <c r="L36" s="78" t="str">
        <f>IF(OR(ISBLANK(H29),ISBLANK(H36)),"",(H36-(I36+J36)-(H29-(I29+J29))))</f>
        <v/>
      </c>
      <c r="M36" s="21">
        <v>4</v>
      </c>
      <c r="N36" s="8"/>
      <c r="O36" s="8">
        <f t="shared" si="7"/>
        <v>8218</v>
      </c>
      <c r="P36" s="5"/>
      <c r="Q36" s="87" t="str">
        <f t="shared" si="0"/>
        <v/>
      </c>
      <c r="R36" s="78" t="str">
        <f>IF(OR(ISBLANK(N29),ISBLANK(N36)),"",(N36-(O36+P36)-(N29-(O29+P29))))</f>
        <v/>
      </c>
      <c r="S36" s="21">
        <v>4</v>
      </c>
      <c r="T36" s="76"/>
      <c r="U36" s="8">
        <f t="shared" ref="U36:U40" si="9">O86</f>
        <v>8268</v>
      </c>
      <c r="V36" s="5"/>
      <c r="W36" s="87" t="str">
        <f t="shared" si="4"/>
        <v/>
      </c>
      <c r="X36" s="78" t="str">
        <f>IF(OR(ISBLANK(T29),ISBLANK(T36)),"",(T36-(U36+V36)-(T29-(U29+V29))))</f>
        <v/>
      </c>
      <c r="Y36" s="21">
        <v>4</v>
      </c>
      <c r="Z36" s="8"/>
      <c r="AA36" s="8">
        <f t="shared" si="8"/>
        <v>8371</v>
      </c>
      <c r="AB36" s="5"/>
      <c r="AC36" s="88" t="str">
        <f t="shared" si="2"/>
        <v/>
      </c>
      <c r="AD36" s="78" t="str">
        <f>IF(OR(ISBLANK(Z29),ISBLANK(Z36)),"",(Z36-(AA36+AB36)-(Z29-(AA29+AB29))))</f>
        <v/>
      </c>
      <c r="AF36" s="147"/>
      <c r="AG36" s="144"/>
      <c r="AH36" s="147"/>
      <c r="AI36" s="144"/>
      <c r="AJ36" s="138"/>
    </row>
    <row r="37" spans="1:36" ht="14.5" customHeight="1">
      <c r="A37" s="20">
        <v>5</v>
      </c>
      <c r="B37" s="75"/>
      <c r="C37" s="7">
        <f t="shared" si="5"/>
        <v>8179</v>
      </c>
      <c r="D37" s="5"/>
      <c r="E37" s="87" t="str">
        <f t="shared" si="1"/>
        <v/>
      </c>
      <c r="F37" s="78" t="str">
        <f>IF(OR(ISBLANK(B28),ISBLANK(B37)),"",(B37-(C37+D37)-(B28-(C28+D28))))</f>
        <v/>
      </c>
      <c r="G37" s="20">
        <v>5</v>
      </c>
      <c r="H37" s="75"/>
      <c r="I37" s="7">
        <f t="shared" si="6"/>
        <v>8156</v>
      </c>
      <c r="J37" s="5"/>
      <c r="K37" s="87" t="str">
        <f t="shared" si="3"/>
        <v/>
      </c>
      <c r="L37" s="78" t="str">
        <f>IF(OR(ISBLANK(H28),ISBLANK(H37)),"",(H37-(I37+J37)-(H28-(I28+J28))))</f>
        <v/>
      </c>
      <c r="M37" s="21">
        <v>5</v>
      </c>
      <c r="N37" s="8"/>
      <c r="O37" s="8">
        <f t="shared" si="7"/>
        <v>8186</v>
      </c>
      <c r="P37" s="5"/>
      <c r="Q37" s="87" t="str">
        <f t="shared" si="0"/>
        <v/>
      </c>
      <c r="R37" s="78" t="str">
        <f>IF(OR(ISBLANK(N28),ISBLANK(N37)),"",(N37-(O37+P37)-(N28-(O28+P28))))</f>
        <v/>
      </c>
      <c r="S37" s="21">
        <v>5</v>
      </c>
      <c r="T37" s="76"/>
      <c r="U37" s="8">
        <f t="shared" si="9"/>
        <v>8234</v>
      </c>
      <c r="V37" s="5"/>
      <c r="W37" s="87" t="str">
        <f t="shared" si="4"/>
        <v/>
      </c>
      <c r="X37" s="78" t="str">
        <f>IF(OR(ISBLANK(T28),ISBLANK(T37)),"",(T37-(U37+V37)-(T28-(U28+V28))))</f>
        <v/>
      </c>
      <c r="Y37" s="14">
        <v>5</v>
      </c>
      <c r="Z37" s="4"/>
      <c r="AA37" s="4">
        <f t="shared" si="8"/>
        <v>8225</v>
      </c>
      <c r="AB37" s="5"/>
      <c r="AC37" s="88" t="str">
        <f t="shared" si="2"/>
        <v/>
      </c>
      <c r="AD37" s="78" t="str">
        <f>IF(OR(ISBLANK(Z28),ISBLANK(Z37)),"",(Z37-(AA37+AB37)-(Z28-(AA28+AB28))))</f>
        <v/>
      </c>
      <c r="AF37" s="141" t="s">
        <v>84</v>
      </c>
      <c r="AG37" s="142">
        <f>SUM(B37:B40,H37:H40)/8 - SUM(I37:I40,C37:C40)/8</f>
        <v>-8026.875</v>
      </c>
      <c r="AH37" s="141" t="s">
        <v>84</v>
      </c>
      <c r="AI37" s="142">
        <f>SUM(N41:N48)/8 - SUM(O41:P48)/8</f>
        <v>-7999.125</v>
      </c>
      <c r="AJ37" s="138">
        <f>AG37-AI37</f>
        <v>-27.75</v>
      </c>
    </row>
    <row r="38" spans="1:36" ht="14.5" customHeight="1">
      <c r="A38" s="20">
        <v>6</v>
      </c>
      <c r="B38" s="75"/>
      <c r="C38" s="7">
        <f t="shared" si="5"/>
        <v>8037</v>
      </c>
      <c r="D38" s="5"/>
      <c r="E38" s="87" t="str">
        <f t="shared" si="1"/>
        <v/>
      </c>
      <c r="F38" s="78" t="str">
        <f>IF(OR(ISBLANK(B27),ISBLANK(B38)),"",(B38-(C38+D38)-(B27-(C27+D27))))</f>
        <v/>
      </c>
      <c r="G38" s="20">
        <v>6</v>
      </c>
      <c r="H38" s="75"/>
      <c r="I38" s="7">
        <f t="shared" si="6"/>
        <v>8017</v>
      </c>
      <c r="J38" s="5"/>
      <c r="K38" s="87" t="str">
        <f t="shared" si="3"/>
        <v/>
      </c>
      <c r="L38" s="78" t="str">
        <f>IF(OR(ISBLANK(H27),ISBLANK(H38)),"",(H38-(I38+J38)-(H27-(I27+J27))))</f>
        <v/>
      </c>
      <c r="M38" s="21">
        <v>6</v>
      </c>
      <c r="N38" s="8"/>
      <c r="O38" s="8">
        <f t="shared" si="7"/>
        <v>8172</v>
      </c>
      <c r="P38" s="5"/>
      <c r="Q38" s="87" t="str">
        <f t="shared" si="0"/>
        <v/>
      </c>
      <c r="R38" s="78" t="str">
        <f>IF(OR(ISBLANK(N27),ISBLANK(N38)),"",(N38-(O38+P38)-(N27-(O27+P27))))</f>
        <v/>
      </c>
      <c r="S38" s="21">
        <v>6</v>
      </c>
      <c r="T38" s="76"/>
      <c r="U38" s="8">
        <f t="shared" si="9"/>
        <v>8222</v>
      </c>
      <c r="V38" s="5"/>
      <c r="W38" s="87" t="str">
        <f t="shared" si="4"/>
        <v/>
      </c>
      <c r="X38" s="78" t="str">
        <f>IF(OR(ISBLANK(T27),ISBLANK(T38)),"",(T38-(U38+V38)-(T27-(U27+V27))))</f>
        <v/>
      </c>
      <c r="Y38" s="14">
        <v>6</v>
      </c>
      <c r="Z38" s="4"/>
      <c r="AA38" s="4">
        <f t="shared" si="8"/>
        <v>8001</v>
      </c>
      <c r="AB38" s="5"/>
      <c r="AC38" s="88" t="str">
        <f t="shared" si="2"/>
        <v/>
      </c>
      <c r="AD38" s="78" t="str">
        <f>IF(OR(ISBLANK(Z27),ISBLANK(Z38)),"",(Z38-(AA38+AB38)-(Z27-(AA27+AB27))))</f>
        <v/>
      </c>
      <c r="AF38" s="141"/>
      <c r="AG38" s="142"/>
      <c r="AH38" s="141"/>
      <c r="AI38" s="142"/>
      <c r="AJ38" s="138"/>
    </row>
    <row r="39" spans="1:36" ht="14.5" customHeight="1">
      <c r="A39" s="20">
        <v>7</v>
      </c>
      <c r="B39" s="75"/>
      <c r="C39" s="7">
        <f t="shared" si="5"/>
        <v>7967</v>
      </c>
      <c r="D39" s="5"/>
      <c r="E39" s="87" t="str">
        <f t="shared" si="1"/>
        <v/>
      </c>
      <c r="F39" s="78" t="str">
        <f>IF(OR(ISBLANK(B26),ISBLANK(B39)),"",(B39-(C39+D39)-(B26-(C26+D26))))</f>
        <v/>
      </c>
      <c r="G39" s="20">
        <v>7</v>
      </c>
      <c r="H39" s="75"/>
      <c r="I39" s="7">
        <f t="shared" si="6"/>
        <v>7945</v>
      </c>
      <c r="J39" s="5"/>
      <c r="K39" s="87" t="str">
        <f t="shared" si="3"/>
        <v/>
      </c>
      <c r="L39" s="78" t="str">
        <f>IF(OR(ISBLANK(H26),ISBLANK(H39)),"",(H39-(I39+J39)-(H26-(I26+J26))))</f>
        <v/>
      </c>
      <c r="M39" s="21">
        <v>7</v>
      </c>
      <c r="N39" s="8"/>
      <c r="O39" s="8">
        <f t="shared" si="7"/>
        <v>8203</v>
      </c>
      <c r="P39" s="5"/>
      <c r="Q39" s="87" t="str">
        <f t="shared" si="0"/>
        <v/>
      </c>
      <c r="R39" s="78" t="str">
        <f>IF(OR(ISBLANK(N26),ISBLANK(N39)),"",(N39-(O39+P39)-(N26-(O26+P26))))</f>
        <v/>
      </c>
      <c r="S39" s="21">
        <v>7</v>
      </c>
      <c r="T39" s="76"/>
      <c r="U39" s="8">
        <f t="shared" si="9"/>
        <v>8251</v>
      </c>
      <c r="V39" s="5"/>
      <c r="W39" s="87" t="str">
        <f t="shared" si="4"/>
        <v/>
      </c>
      <c r="X39" s="78" t="str">
        <f>IF(OR(ISBLANK(T26),ISBLANK(T39)),"",(T39-(U39+V39)-(T26-(U26+V26))))</f>
        <v/>
      </c>
      <c r="Y39" s="14">
        <v>7</v>
      </c>
      <c r="Z39" s="4"/>
      <c r="AA39" s="4">
        <f t="shared" si="8"/>
        <v>7938</v>
      </c>
      <c r="AB39" s="5"/>
      <c r="AC39" s="88" t="str">
        <f t="shared" si="2"/>
        <v/>
      </c>
      <c r="AD39" s="78" t="str">
        <f>IF(OR(ISBLANK(Z26),ISBLANK(Z39)),"",(Z39-(AA39+AB39)-(Z26-(AA26+AB26))))</f>
        <v/>
      </c>
      <c r="AF39" s="141"/>
      <c r="AG39" s="142"/>
      <c r="AH39" s="141"/>
      <c r="AI39" s="142"/>
      <c r="AJ39" s="138"/>
    </row>
    <row r="40" spans="1:36" ht="15" customHeight="1" thickBot="1">
      <c r="A40" s="20">
        <v>8</v>
      </c>
      <c r="B40" s="75"/>
      <c r="C40" s="7">
        <f t="shared" si="5"/>
        <v>7965</v>
      </c>
      <c r="D40" s="5"/>
      <c r="E40" s="87" t="str">
        <f t="shared" si="1"/>
        <v/>
      </c>
      <c r="F40" s="78" t="str">
        <f>IF(OR(ISBLANK(B25),ISBLANK(B40)),"",(B40-(C40+D40)-(B25-(C25+D25))))</f>
        <v/>
      </c>
      <c r="G40" s="70">
        <v>8</v>
      </c>
      <c r="H40" s="82"/>
      <c r="I40" s="71">
        <f t="shared" si="6"/>
        <v>7949</v>
      </c>
      <c r="J40" s="40"/>
      <c r="K40" s="87" t="str">
        <f t="shared" si="3"/>
        <v/>
      </c>
      <c r="L40" s="83" t="str">
        <f>IF(OR(ISBLANK(H25),ISBLANK(H40)),"",(H40-(I40+J40)-(H25-(I25+J25))))</f>
        <v/>
      </c>
      <c r="M40" s="21">
        <v>8</v>
      </c>
      <c r="N40" s="8"/>
      <c r="O40" s="8">
        <f t="shared" si="7"/>
        <v>8233</v>
      </c>
      <c r="P40" s="5"/>
      <c r="Q40" s="87" t="str">
        <f t="shared" si="0"/>
        <v/>
      </c>
      <c r="R40" s="78" t="str">
        <f>IF(OR(ISBLANK(N25),ISBLANK(N40)),"",(N40-(O40+P40)-(N25-(O25+P25))))</f>
        <v/>
      </c>
      <c r="S40" s="127">
        <v>8</v>
      </c>
      <c r="T40" s="128"/>
      <c r="U40" s="129">
        <f t="shared" si="9"/>
        <v>8277</v>
      </c>
      <c r="V40" s="30"/>
      <c r="W40" s="130" t="str">
        <f t="shared" si="4"/>
        <v/>
      </c>
      <c r="X40" s="84" t="str">
        <f>IF(OR(ISBLANK(T25),ISBLANK(T40)),"",(T40-(U40+V40)-(T25-(U25+V25))))</f>
        <v/>
      </c>
      <c r="Y40" s="14">
        <v>8</v>
      </c>
      <c r="Z40" s="4"/>
      <c r="AA40" s="4">
        <f t="shared" si="8"/>
        <v>7994</v>
      </c>
      <c r="AB40" s="5"/>
      <c r="AC40" s="88" t="str">
        <f t="shared" si="2"/>
        <v/>
      </c>
      <c r="AD40" s="78" t="str">
        <f>IF(OR(ISBLANK(Z25),ISBLANK(Z40)),"",(Z40-(AA40+AB40)-(Z25-(AA25+AB25))))</f>
        <v/>
      </c>
      <c r="AF40" s="141"/>
      <c r="AG40" s="142"/>
      <c r="AH40" s="141"/>
      <c r="AI40" s="142"/>
      <c r="AJ40" s="138"/>
    </row>
    <row r="41" spans="1:36" ht="14.5" customHeight="1">
      <c r="A41" s="14">
        <v>9</v>
      </c>
      <c r="B41" s="74"/>
      <c r="C41" s="4">
        <f t="shared" si="5"/>
        <v>7762</v>
      </c>
      <c r="D41" s="5"/>
      <c r="E41" s="87" t="str">
        <f t="shared" si="1"/>
        <v/>
      </c>
      <c r="F41" s="79" t="str">
        <f>IF(OR(ISBLANK(B24),ISBLANK(B41)),"",(B41-(C41+D41)-(B24-(C24+D24))))</f>
        <v/>
      </c>
      <c r="G41" s="222" t="s">
        <v>35</v>
      </c>
      <c r="H41" s="223"/>
      <c r="I41" s="223"/>
      <c r="J41" s="223"/>
      <c r="K41" s="223"/>
      <c r="L41" s="224"/>
      <c r="M41" s="20">
        <v>9</v>
      </c>
      <c r="N41" s="7"/>
      <c r="O41" s="7">
        <f t="shared" si="7"/>
        <v>8161</v>
      </c>
      <c r="P41" s="5"/>
      <c r="Q41" s="87" t="str">
        <f t="shared" si="0"/>
        <v/>
      </c>
      <c r="R41" s="78" t="str">
        <f>IF(OR(ISBLANK(N24),ISBLANK(N41)),"",(N41-(O41+P41)-(N24-(O24+P24))))</f>
        <v/>
      </c>
      <c r="S41" s="222" t="s">
        <v>35</v>
      </c>
      <c r="T41" s="223"/>
      <c r="U41" s="223"/>
      <c r="V41" s="223"/>
      <c r="W41" s="223"/>
      <c r="X41" s="224"/>
      <c r="Y41" s="20">
        <v>9</v>
      </c>
      <c r="Z41" s="7"/>
      <c r="AA41" s="7">
        <f t="shared" si="8"/>
        <v>7898</v>
      </c>
      <c r="AB41" s="5"/>
      <c r="AC41" s="88" t="str">
        <f t="shared" si="2"/>
        <v/>
      </c>
      <c r="AD41" s="78" t="str">
        <f>IF(OR(ISBLANK(Z24),ISBLANK(Z41)),"",(Z41-(AA41+AB41)-(Z24-(AA24+AB24))))</f>
        <v/>
      </c>
      <c r="AF41" s="143" t="s">
        <v>85</v>
      </c>
      <c r="AG41" s="140">
        <f>SUM(B41:B46)/6 - SUM(C41:C46)/6</f>
        <v>-7617.666666666667</v>
      </c>
      <c r="AH41" s="143" t="s">
        <v>85</v>
      </c>
      <c r="AI41" s="140">
        <f>SUM(N49:N54)/6 - SUM(O49:P54)/6</f>
        <v>-7612.166666666667</v>
      </c>
      <c r="AJ41" s="138">
        <f>AG41-AI41</f>
        <v>-5.5</v>
      </c>
    </row>
    <row r="42" spans="1:36" ht="14.5" customHeight="1">
      <c r="A42" s="14">
        <v>10</v>
      </c>
      <c r="B42" s="74"/>
      <c r="C42" s="4">
        <f t="shared" si="5"/>
        <v>7713</v>
      </c>
      <c r="D42" s="5"/>
      <c r="E42" s="87" t="str">
        <f t="shared" si="1"/>
        <v/>
      </c>
      <c r="F42" s="79" t="str">
        <f>IF(OR(ISBLANK(B23),ISBLANK(B42)),"",(B42-(C42+D42)-(B23-(C23+D23))))</f>
        <v/>
      </c>
      <c r="G42" s="212"/>
      <c r="H42" s="213"/>
      <c r="I42" s="213"/>
      <c r="J42" s="213"/>
      <c r="K42" s="213"/>
      <c r="L42" s="214"/>
      <c r="M42" s="20">
        <v>10</v>
      </c>
      <c r="N42" s="7"/>
      <c r="O42" s="7">
        <f t="shared" si="7"/>
        <v>8106</v>
      </c>
      <c r="P42" s="5"/>
      <c r="Q42" s="87" t="str">
        <f t="shared" si="0"/>
        <v/>
      </c>
      <c r="R42" s="78" t="str">
        <f>IF(OR(ISBLANK(N23),ISBLANK(N42)),"",(N42-(O42+P42)-(N23-(O23+P23))))</f>
        <v/>
      </c>
      <c r="S42" s="212"/>
      <c r="T42" s="213"/>
      <c r="U42" s="213"/>
      <c r="V42" s="213"/>
      <c r="W42" s="213"/>
      <c r="X42" s="214"/>
      <c r="Y42" s="20">
        <v>10</v>
      </c>
      <c r="Z42" s="7"/>
      <c r="AA42" s="7">
        <f t="shared" si="8"/>
        <v>7802</v>
      </c>
      <c r="AB42" s="5"/>
      <c r="AC42" s="88" t="str">
        <f t="shared" si="2"/>
        <v/>
      </c>
      <c r="AD42" s="78" t="str">
        <f>IF(OR(ISBLANK(Z23),ISBLANK(Z42)),"",(Z42-(AA42+AB42)-(Z23-(AA23+AB23))))</f>
        <v/>
      </c>
      <c r="AF42" s="143"/>
      <c r="AG42" s="140"/>
      <c r="AH42" s="143"/>
      <c r="AI42" s="140"/>
      <c r="AJ42" s="138"/>
    </row>
    <row r="43" spans="1:36" ht="14.5" customHeight="1">
      <c r="A43" s="14">
        <v>11</v>
      </c>
      <c r="B43" s="74"/>
      <c r="C43" s="4">
        <f t="shared" si="5"/>
        <v>7603</v>
      </c>
      <c r="D43" s="5"/>
      <c r="E43" s="87" t="str">
        <f t="shared" si="1"/>
        <v/>
      </c>
      <c r="F43" s="79" t="str">
        <f>IF(OR(ISBLANK(B22),ISBLANK(B43)),"",(B43-(C43+D43)-(B22-(C22+D22))))</f>
        <v/>
      </c>
      <c r="G43" s="212"/>
      <c r="H43" s="213"/>
      <c r="I43" s="213"/>
      <c r="J43" s="213"/>
      <c r="K43" s="213"/>
      <c r="L43" s="214"/>
      <c r="M43" s="20">
        <v>11</v>
      </c>
      <c r="N43" s="7"/>
      <c r="O43" s="7">
        <f t="shared" si="7"/>
        <v>8004</v>
      </c>
      <c r="P43" s="5"/>
      <c r="Q43" s="87" t="str">
        <f t="shared" si="0"/>
        <v/>
      </c>
      <c r="R43" s="78" t="str">
        <f>IF(OR(ISBLANK(N22),ISBLANK(N43)),"",(N43-(O43+P43)-(N22-(O22+P22))))</f>
        <v/>
      </c>
      <c r="S43" s="212"/>
      <c r="T43" s="213"/>
      <c r="U43" s="213"/>
      <c r="V43" s="213"/>
      <c r="W43" s="213"/>
      <c r="X43" s="214"/>
      <c r="Y43" s="20">
        <v>11</v>
      </c>
      <c r="Z43" s="7"/>
      <c r="AA43" s="7">
        <f t="shared" si="8"/>
        <v>7791</v>
      </c>
      <c r="AB43" s="5"/>
      <c r="AC43" s="88" t="str">
        <f t="shared" si="2"/>
        <v/>
      </c>
      <c r="AD43" s="78" t="str">
        <f>IF(OR(ISBLANK(Z22),ISBLANK(Z43)),"",(Z43-(AA43+AB43)-(Z22-(AA22+AB22))))</f>
        <v/>
      </c>
      <c r="AF43" s="143"/>
      <c r="AG43" s="140"/>
      <c r="AH43" s="143"/>
      <c r="AI43" s="140"/>
      <c r="AJ43" s="138"/>
    </row>
    <row r="44" spans="1:36" ht="15" customHeight="1" thickBot="1">
      <c r="A44" s="14">
        <v>12</v>
      </c>
      <c r="B44" s="74"/>
      <c r="C44" s="4">
        <f t="shared" si="5"/>
        <v>7588</v>
      </c>
      <c r="D44" s="5"/>
      <c r="E44" s="87" t="str">
        <f t="shared" si="1"/>
        <v/>
      </c>
      <c r="F44" s="79" t="str">
        <f>IF(OR(ISBLANK(B21),ISBLANK(B44)),"",(B44-(C44+D44)-(B21-(C21+D21))))</f>
        <v/>
      </c>
      <c r="G44" s="212"/>
      <c r="H44" s="213"/>
      <c r="I44" s="213"/>
      <c r="J44" s="213"/>
      <c r="K44" s="213"/>
      <c r="L44" s="214"/>
      <c r="M44" s="20">
        <v>12</v>
      </c>
      <c r="N44" s="7"/>
      <c r="O44" s="7">
        <f t="shared" si="7"/>
        <v>7995</v>
      </c>
      <c r="P44" s="5"/>
      <c r="Q44" s="87" t="str">
        <f t="shared" si="0"/>
        <v/>
      </c>
      <c r="R44" s="78" t="str">
        <f>IF(OR(ISBLANK(N21),ISBLANK(N44)),"",(N44-(O44+P44)-(N21-(O21+P21))))</f>
        <v/>
      </c>
      <c r="S44" s="212"/>
      <c r="T44" s="213"/>
      <c r="U44" s="213"/>
      <c r="V44" s="213"/>
      <c r="W44" s="213"/>
      <c r="X44" s="214"/>
      <c r="Y44" s="70">
        <v>12</v>
      </c>
      <c r="Z44" s="71"/>
      <c r="AA44" s="71">
        <f t="shared" si="8"/>
        <v>7920</v>
      </c>
      <c r="AB44" s="40"/>
      <c r="AC44" s="90" t="str">
        <f t="shared" si="2"/>
        <v/>
      </c>
      <c r="AD44" s="83" t="str">
        <f>IF(OR(ISBLANK(Z21),ISBLANK(Z44)),"",(Z44-(AA44+AB44)-(Z21-(AA21+AB21))))</f>
        <v/>
      </c>
      <c r="AF44" s="143"/>
      <c r="AG44" s="140"/>
      <c r="AH44" s="143"/>
      <c r="AI44" s="140"/>
      <c r="AJ44" s="138"/>
    </row>
    <row r="45" spans="1:36" ht="14.5" customHeight="1">
      <c r="A45" s="19">
        <v>13</v>
      </c>
      <c r="B45" s="73"/>
      <c r="C45" s="6">
        <f t="shared" si="5"/>
        <v>7523</v>
      </c>
      <c r="D45" s="5"/>
      <c r="E45" s="87" t="str">
        <f t="shared" si="1"/>
        <v/>
      </c>
      <c r="F45" s="79" t="str">
        <f>IF(OR(ISBLANK(B20),ISBLANK(B45)),"",(B45-(C45+D45)-(B20-(C20+D20))))</f>
        <v/>
      </c>
      <c r="G45" s="212"/>
      <c r="H45" s="213"/>
      <c r="I45" s="213"/>
      <c r="J45" s="213"/>
      <c r="K45" s="213"/>
      <c r="L45" s="214"/>
      <c r="M45" s="20">
        <v>13</v>
      </c>
      <c r="N45" s="7"/>
      <c r="O45" s="7">
        <f t="shared" si="7"/>
        <v>7938</v>
      </c>
      <c r="P45" s="5"/>
      <c r="Q45" s="87" t="str">
        <f t="shared" si="0"/>
        <v/>
      </c>
      <c r="R45" s="78" t="str">
        <f>IF(OR(ISBLANK(N20),ISBLANK(N45)),"",(N45-(O45+P45)-(N20-(O20+P20))))</f>
        <v/>
      </c>
      <c r="S45" s="212"/>
      <c r="T45" s="213"/>
      <c r="U45" s="213"/>
      <c r="V45" s="213"/>
      <c r="W45" s="213"/>
      <c r="X45" s="214"/>
      <c r="Y45" s="212" t="s">
        <v>35</v>
      </c>
      <c r="Z45" s="213"/>
      <c r="AA45" s="213"/>
      <c r="AB45" s="213"/>
      <c r="AC45" s="213"/>
      <c r="AD45" s="214"/>
      <c r="AF45" s="143"/>
      <c r="AG45" s="140"/>
      <c r="AH45" s="143"/>
      <c r="AI45" s="140"/>
      <c r="AJ45" s="138"/>
    </row>
    <row r="46" spans="1:36" ht="14.5" customHeight="1">
      <c r="A46" s="19">
        <v>14</v>
      </c>
      <c r="B46" s="73"/>
      <c r="C46" s="6">
        <f t="shared" si="5"/>
        <v>7517</v>
      </c>
      <c r="D46" s="5"/>
      <c r="E46" s="87" t="str">
        <f t="shared" si="1"/>
        <v/>
      </c>
      <c r="F46" s="79" t="str">
        <f>IF(OR(ISBLANK(B19),ISBLANK(B46)),"",(B46-(C46+D46)-(B19-(C19+D19))))</f>
        <v/>
      </c>
      <c r="G46" s="212"/>
      <c r="H46" s="213"/>
      <c r="I46" s="213"/>
      <c r="J46" s="213"/>
      <c r="K46" s="213"/>
      <c r="L46" s="214"/>
      <c r="M46" s="20">
        <v>14</v>
      </c>
      <c r="N46" s="7"/>
      <c r="O46" s="7">
        <f t="shared" si="7"/>
        <v>7918</v>
      </c>
      <c r="P46" s="5"/>
      <c r="Q46" s="87" t="str">
        <f t="shared" si="0"/>
        <v/>
      </c>
      <c r="R46" s="78" t="str">
        <f>IF(OR(ISBLANK(N19),ISBLANK(N46)),"",(N46-(O46+P46)-(N19-(O19+P19))))</f>
        <v/>
      </c>
      <c r="S46" s="212"/>
      <c r="T46" s="213"/>
      <c r="U46" s="213"/>
      <c r="V46" s="213"/>
      <c r="W46" s="213"/>
      <c r="X46" s="214"/>
      <c r="Y46" s="212"/>
      <c r="Z46" s="213"/>
      <c r="AA46" s="213"/>
      <c r="AB46" s="213"/>
      <c r="AC46" s="213"/>
      <c r="AD46" s="214"/>
      <c r="AF46" s="143"/>
      <c r="AG46" s="140"/>
      <c r="AH46" s="143"/>
      <c r="AI46" s="140"/>
      <c r="AJ46" s="138"/>
    </row>
    <row r="47" spans="1:36" ht="14.5" customHeight="1">
      <c r="A47" s="18">
        <v>15</v>
      </c>
      <c r="B47" s="72"/>
      <c r="C47" s="13">
        <f t="shared" si="5"/>
        <v>7378</v>
      </c>
      <c r="D47" s="5"/>
      <c r="E47" s="87" t="str">
        <f t="shared" si="1"/>
        <v/>
      </c>
      <c r="F47" s="79" t="str">
        <f>IF(OR(ISBLANK(B18),ISBLANK(B47)),"",(B47-(C47+D47)-(B18-(C18+D18))))</f>
        <v/>
      </c>
      <c r="G47" s="212"/>
      <c r="H47" s="213"/>
      <c r="I47" s="213"/>
      <c r="J47" s="213"/>
      <c r="K47" s="213"/>
      <c r="L47" s="214"/>
      <c r="M47" s="20">
        <v>15</v>
      </c>
      <c r="N47" s="7"/>
      <c r="O47" s="7">
        <f t="shared" si="7"/>
        <v>7925</v>
      </c>
      <c r="P47" s="5"/>
      <c r="Q47" s="87" t="str">
        <f t="shared" si="0"/>
        <v/>
      </c>
      <c r="R47" s="78" t="str">
        <f>IF(OR(ISBLANK(N18),ISBLANK(N47)),"",(N47-(O47+P47)-(N18-(O18+P18))))</f>
        <v/>
      </c>
      <c r="S47" s="212"/>
      <c r="T47" s="213"/>
      <c r="U47" s="213"/>
      <c r="V47" s="213"/>
      <c r="W47" s="213"/>
      <c r="X47" s="214"/>
      <c r="Y47" s="212"/>
      <c r="Z47" s="213"/>
      <c r="AA47" s="213"/>
      <c r="AB47" s="213"/>
      <c r="AC47" s="213"/>
      <c r="AD47" s="214"/>
      <c r="AF47" s="134" t="s">
        <v>75</v>
      </c>
      <c r="AG47" s="136">
        <f>SUM(B47:B49)/3-SUM(C47:C49)/3</f>
        <v>-7320.333333333333</v>
      </c>
      <c r="AH47" s="134" t="s">
        <v>75</v>
      </c>
      <c r="AI47" s="136">
        <f>SUM(N55:N57)/3-SUM(O55:O57)/3</f>
        <v>-7315</v>
      </c>
      <c r="AJ47" s="138">
        <f>AG47-AI47</f>
        <v>-5.3333333333330302</v>
      </c>
    </row>
    <row r="48" spans="1:36" ht="14.5" customHeight="1">
      <c r="A48" s="18">
        <v>16</v>
      </c>
      <c r="B48" s="72"/>
      <c r="C48" s="13">
        <f t="shared" si="5"/>
        <v>7298</v>
      </c>
      <c r="D48" s="5"/>
      <c r="E48" s="87" t="str">
        <f t="shared" si="1"/>
        <v/>
      </c>
      <c r="F48" s="79" t="str">
        <f>IF(OR(ISBLANK(B17),ISBLANK(B48)),"",(B48-(C48+D48)-(B17-(C17+D17))))</f>
        <v/>
      </c>
      <c r="G48" s="212"/>
      <c r="H48" s="213"/>
      <c r="I48" s="213"/>
      <c r="J48" s="213"/>
      <c r="K48" s="213"/>
      <c r="L48" s="214"/>
      <c r="M48" s="20">
        <v>16</v>
      </c>
      <c r="N48" s="7"/>
      <c r="O48" s="7">
        <f t="shared" si="7"/>
        <v>7946</v>
      </c>
      <c r="P48" s="5"/>
      <c r="Q48" s="87" t="str">
        <f t="shared" si="0"/>
        <v/>
      </c>
      <c r="R48" s="78" t="str">
        <f>IF(OR(ISBLANK(N17),ISBLANK(N48)),"",(N48-(O48+P48)-(N17-(O17+P17))))</f>
        <v/>
      </c>
      <c r="S48" s="212"/>
      <c r="T48" s="213"/>
      <c r="U48" s="213"/>
      <c r="V48" s="213"/>
      <c r="W48" s="213"/>
      <c r="X48" s="214"/>
      <c r="Y48" s="212"/>
      <c r="Z48" s="213"/>
      <c r="AA48" s="213"/>
      <c r="AB48" s="213"/>
      <c r="AC48" s="213"/>
      <c r="AD48" s="214"/>
      <c r="AF48" s="134"/>
      <c r="AG48" s="136"/>
      <c r="AH48" s="134"/>
      <c r="AI48" s="136"/>
      <c r="AJ48" s="257"/>
    </row>
    <row r="49" spans="1:36" ht="15" customHeight="1" thickBot="1">
      <c r="A49" s="28">
        <v>17</v>
      </c>
      <c r="B49" s="77"/>
      <c r="C49" s="29">
        <f t="shared" si="5"/>
        <v>7285</v>
      </c>
      <c r="D49" s="30"/>
      <c r="E49" s="87" t="str">
        <f t="shared" si="1"/>
        <v/>
      </c>
      <c r="F49" s="80" t="str">
        <f>IF(OR(ISBLANK(B16),ISBLANK(B49)),"",(B49-(C49+D49)-(B16-(C16+D16))))</f>
        <v/>
      </c>
      <c r="G49" s="212"/>
      <c r="H49" s="213"/>
      <c r="I49" s="213"/>
      <c r="J49" s="213"/>
      <c r="K49" s="213"/>
      <c r="L49" s="214"/>
      <c r="M49" s="14">
        <v>17</v>
      </c>
      <c r="N49" s="4"/>
      <c r="O49" s="4">
        <f t="shared" si="7"/>
        <v>7774</v>
      </c>
      <c r="P49" s="5"/>
      <c r="Q49" s="87" t="str">
        <f t="shared" si="0"/>
        <v/>
      </c>
      <c r="R49" s="78" t="str">
        <f>IF(OR(ISBLANK(N16),ISBLANK(N49)),"",(N49-(O49+P49)-(N16-(O16+P16))))</f>
        <v/>
      </c>
      <c r="S49" s="212"/>
      <c r="T49" s="213"/>
      <c r="U49" s="213"/>
      <c r="V49" s="213"/>
      <c r="W49" s="213"/>
      <c r="X49" s="214"/>
      <c r="Y49" s="212"/>
      <c r="Z49" s="213"/>
      <c r="AA49" s="213"/>
      <c r="AB49" s="213"/>
      <c r="AC49" s="213"/>
      <c r="AD49" s="214"/>
      <c r="AF49" s="152"/>
      <c r="AG49" s="149"/>
      <c r="AH49" s="152"/>
      <c r="AI49" s="149"/>
      <c r="AJ49" s="258"/>
    </row>
    <row r="50" spans="1:36" ht="14.5" customHeight="1">
      <c r="A50" s="222" t="s">
        <v>35</v>
      </c>
      <c r="B50" s="223"/>
      <c r="C50" s="223"/>
      <c r="D50" s="223"/>
      <c r="E50" s="223"/>
      <c r="F50" s="224"/>
      <c r="G50" s="212"/>
      <c r="H50" s="213"/>
      <c r="I50" s="213"/>
      <c r="J50" s="213"/>
      <c r="K50" s="213"/>
      <c r="L50" s="214"/>
      <c r="M50" s="14">
        <v>18</v>
      </c>
      <c r="N50" s="4"/>
      <c r="O50" s="4">
        <f t="shared" si="7"/>
        <v>7683</v>
      </c>
      <c r="P50" s="5"/>
      <c r="Q50" s="87" t="str">
        <f t="shared" si="0"/>
        <v/>
      </c>
      <c r="R50" s="78" t="str">
        <f>IF(OR(ISBLANK(N15),ISBLANK(N50)),"",(N50-(O50+P50)-(N15-(O15+P15))))</f>
        <v/>
      </c>
      <c r="S50" s="212"/>
      <c r="T50" s="213"/>
      <c r="U50" s="213"/>
      <c r="V50" s="213"/>
      <c r="W50" s="213"/>
      <c r="X50" s="214"/>
      <c r="Y50" s="212"/>
      <c r="Z50" s="213"/>
      <c r="AA50" s="213"/>
      <c r="AB50" s="213"/>
      <c r="AC50" s="213"/>
      <c r="AD50" s="214"/>
      <c r="AF50" s="244" t="s">
        <v>88</v>
      </c>
      <c r="AG50" s="245"/>
      <c r="AH50" s="245"/>
      <c r="AI50" s="245"/>
      <c r="AJ50" s="246"/>
    </row>
    <row r="51" spans="1:36" ht="15" thickBot="1">
      <c r="A51" s="212"/>
      <c r="B51" s="213"/>
      <c r="C51" s="213"/>
      <c r="D51" s="213"/>
      <c r="E51" s="213"/>
      <c r="F51" s="214"/>
      <c r="G51" s="212"/>
      <c r="H51" s="213"/>
      <c r="I51" s="213"/>
      <c r="J51" s="213"/>
      <c r="K51" s="213"/>
      <c r="L51" s="214"/>
      <c r="M51" s="14">
        <v>19</v>
      </c>
      <c r="N51" s="4"/>
      <c r="O51" s="4">
        <f t="shared" si="7"/>
        <v>7593</v>
      </c>
      <c r="P51" s="5"/>
      <c r="Q51" s="87" t="str">
        <f t="shared" si="0"/>
        <v/>
      </c>
      <c r="R51" s="78" t="str">
        <f>IF(OR(ISBLANK(N14),ISBLANK(N51)),"",(N51-(O51+P51)-(N14-(O14+P14))))</f>
        <v/>
      </c>
      <c r="S51" s="212"/>
      <c r="T51" s="213"/>
      <c r="U51" s="213"/>
      <c r="V51" s="213"/>
      <c r="W51" s="213"/>
      <c r="X51" s="214"/>
      <c r="Y51" s="212"/>
      <c r="Z51" s="213"/>
      <c r="AA51" s="213"/>
      <c r="AB51" s="213"/>
      <c r="AC51" s="213"/>
      <c r="AD51" s="214"/>
      <c r="AF51" s="247"/>
      <c r="AG51" s="248"/>
      <c r="AH51" s="248"/>
      <c r="AI51" s="248"/>
      <c r="AJ51" s="249"/>
    </row>
    <row r="52" spans="1:36">
      <c r="A52" s="212"/>
      <c r="B52" s="213"/>
      <c r="C52" s="213"/>
      <c r="D52" s="213"/>
      <c r="E52" s="213"/>
      <c r="F52" s="214"/>
      <c r="G52" s="212"/>
      <c r="H52" s="213"/>
      <c r="I52" s="213"/>
      <c r="J52" s="213"/>
      <c r="K52" s="213"/>
      <c r="L52" s="214"/>
      <c r="M52" s="14">
        <v>20</v>
      </c>
      <c r="N52" s="4"/>
      <c r="O52" s="4">
        <f t="shared" si="7"/>
        <v>7581</v>
      </c>
      <c r="P52" s="5"/>
      <c r="Q52" s="87" t="str">
        <f t="shared" si="0"/>
        <v/>
      </c>
      <c r="R52" s="78" t="str">
        <f>IF(OR(ISBLANK(N13),ISBLANK(N52)),"",(N52-(O52+P52)-(N13-(O13+P13))))</f>
        <v/>
      </c>
      <c r="S52" s="212"/>
      <c r="T52" s="213"/>
      <c r="U52" s="213"/>
      <c r="V52" s="213"/>
      <c r="W52" s="213"/>
      <c r="X52" s="214"/>
      <c r="Y52" s="212"/>
      <c r="Z52" s="213"/>
      <c r="AA52" s="213"/>
      <c r="AB52" s="213"/>
      <c r="AC52" s="213"/>
      <c r="AD52" s="214"/>
    </row>
    <row r="53" spans="1:36">
      <c r="A53" s="212"/>
      <c r="B53" s="213"/>
      <c r="C53" s="213"/>
      <c r="D53" s="213"/>
      <c r="E53" s="213"/>
      <c r="F53" s="214"/>
      <c r="G53" s="212"/>
      <c r="H53" s="213"/>
      <c r="I53" s="213"/>
      <c r="J53" s="213"/>
      <c r="K53" s="213"/>
      <c r="L53" s="214"/>
      <c r="M53" s="14">
        <v>21</v>
      </c>
      <c r="N53" s="4"/>
      <c r="O53" s="4">
        <f t="shared" si="7"/>
        <v>7523</v>
      </c>
      <c r="P53" s="5"/>
      <c r="Q53" s="87" t="str">
        <f t="shared" si="0"/>
        <v/>
      </c>
      <c r="R53" s="78" t="str">
        <f>IF(OR(ISBLANK(N12),ISBLANK(N53)),"",(N53-(O53+P53)-(N12-(O12+P12))))</f>
        <v/>
      </c>
      <c r="S53" s="212"/>
      <c r="T53" s="213"/>
      <c r="U53" s="213"/>
      <c r="V53" s="213"/>
      <c r="W53" s="213"/>
      <c r="X53" s="214"/>
      <c r="Y53" s="212"/>
      <c r="Z53" s="213"/>
      <c r="AA53" s="213"/>
      <c r="AB53" s="213"/>
      <c r="AC53" s="213"/>
      <c r="AD53" s="214"/>
    </row>
    <row r="54" spans="1:36">
      <c r="A54" s="212"/>
      <c r="B54" s="213"/>
      <c r="C54" s="213"/>
      <c r="D54" s="213"/>
      <c r="E54" s="213"/>
      <c r="F54" s="214"/>
      <c r="G54" s="212"/>
      <c r="H54" s="213"/>
      <c r="I54" s="213"/>
      <c r="J54" s="213"/>
      <c r="K54" s="213"/>
      <c r="L54" s="214"/>
      <c r="M54" s="14">
        <v>22</v>
      </c>
      <c r="N54" s="4"/>
      <c r="O54" s="4">
        <f t="shared" si="7"/>
        <v>7519</v>
      </c>
      <c r="P54" s="5"/>
      <c r="Q54" s="87" t="str">
        <f t="shared" si="0"/>
        <v/>
      </c>
      <c r="R54" s="78" t="str">
        <f>IF(OR(ISBLANK(N11),ISBLANK(N54)),"",(N54-(O54+P54)-(N11-(O11+P11))))</f>
        <v/>
      </c>
      <c r="S54" s="212"/>
      <c r="T54" s="213"/>
      <c r="U54" s="213"/>
      <c r="V54" s="213"/>
      <c r="W54" s="213"/>
      <c r="X54" s="214"/>
      <c r="Y54" s="212"/>
      <c r="Z54" s="213"/>
      <c r="AA54" s="213"/>
      <c r="AB54" s="213"/>
      <c r="AC54" s="213"/>
      <c r="AD54" s="214"/>
    </row>
    <row r="55" spans="1:36">
      <c r="A55" s="212"/>
      <c r="B55" s="213"/>
      <c r="C55" s="213"/>
      <c r="D55" s="213"/>
      <c r="E55" s="213"/>
      <c r="F55" s="214"/>
      <c r="G55" s="212"/>
      <c r="H55" s="213"/>
      <c r="I55" s="213"/>
      <c r="J55" s="213"/>
      <c r="K55" s="213"/>
      <c r="L55" s="214"/>
      <c r="M55" s="18">
        <v>23</v>
      </c>
      <c r="N55" s="13"/>
      <c r="O55" s="13">
        <f t="shared" si="7"/>
        <v>7355</v>
      </c>
      <c r="P55" s="5"/>
      <c r="Q55" s="87" t="str">
        <f t="shared" si="0"/>
        <v/>
      </c>
      <c r="R55" s="78" t="str">
        <f>IF(OR(ISBLANK(N10),ISBLANK(N55)),"",(N55-(O55+P55)-(N10-(O10+P10))))</f>
        <v/>
      </c>
      <c r="S55" s="212"/>
      <c r="T55" s="213"/>
      <c r="U55" s="213"/>
      <c r="V55" s="213"/>
      <c r="W55" s="213"/>
      <c r="X55" s="214"/>
      <c r="Y55" s="212"/>
      <c r="Z55" s="213"/>
      <c r="AA55" s="213"/>
      <c r="AB55" s="213"/>
      <c r="AC55" s="213"/>
      <c r="AD55" s="214"/>
    </row>
    <row r="56" spans="1:36">
      <c r="A56" s="212"/>
      <c r="B56" s="213"/>
      <c r="C56" s="213"/>
      <c r="D56" s="213"/>
      <c r="E56" s="213"/>
      <c r="F56" s="214"/>
      <c r="G56" s="212"/>
      <c r="H56" s="213"/>
      <c r="I56" s="213"/>
      <c r="J56" s="213"/>
      <c r="K56" s="213"/>
      <c r="L56" s="214"/>
      <c r="M56" s="28">
        <v>24</v>
      </c>
      <c r="N56" s="29"/>
      <c r="O56" s="29">
        <f t="shared" si="7"/>
        <v>7297</v>
      </c>
      <c r="P56" s="30"/>
      <c r="Q56" s="87" t="str">
        <f t="shared" si="0"/>
        <v/>
      </c>
      <c r="R56" s="84" t="str">
        <f>IF(OR(ISBLANK(N9),ISBLANK(N56)),"",(N56-(O56+P56)-(N9-(O9+P9))))</f>
        <v/>
      </c>
      <c r="S56" s="212"/>
      <c r="T56" s="213"/>
      <c r="U56" s="213"/>
      <c r="V56" s="213"/>
      <c r="W56" s="213"/>
      <c r="X56" s="214"/>
      <c r="Y56" s="212"/>
      <c r="Z56" s="213"/>
      <c r="AA56" s="213"/>
      <c r="AB56" s="213"/>
      <c r="AC56" s="213"/>
      <c r="AD56" s="214"/>
    </row>
    <row r="57" spans="1:36" ht="15" thickBot="1">
      <c r="A57" s="215"/>
      <c r="B57" s="158"/>
      <c r="C57" s="158"/>
      <c r="D57" s="158"/>
      <c r="E57" s="158"/>
      <c r="F57" s="159"/>
      <c r="G57" s="215"/>
      <c r="H57" s="158"/>
      <c r="I57" s="158"/>
      <c r="J57" s="158"/>
      <c r="K57" s="158"/>
      <c r="L57" s="159"/>
      <c r="M57" s="38">
        <v>25</v>
      </c>
      <c r="N57" s="39"/>
      <c r="O57" s="39">
        <f t="shared" si="7"/>
        <v>7293</v>
      </c>
      <c r="P57" s="40"/>
      <c r="Q57" s="92" t="str">
        <f t="shared" si="0"/>
        <v/>
      </c>
      <c r="R57" s="83" t="str">
        <f>IF(OR(ISBLANK(N8),ISBLANK(N57)),"",(N57-(O57+P57)-(N8-(O8+P8))))</f>
        <v/>
      </c>
      <c r="S57" s="215"/>
      <c r="T57" s="158"/>
      <c r="U57" s="158"/>
      <c r="V57" s="158"/>
      <c r="W57" s="158"/>
      <c r="X57" s="159"/>
      <c r="Y57" s="215"/>
      <c r="Z57" s="158"/>
      <c r="AA57" s="158"/>
      <c r="AB57" s="158"/>
      <c r="AC57" s="158"/>
      <c r="AD57" s="159"/>
    </row>
    <row r="60" spans="1:36" ht="15" thickBot="1"/>
    <row r="61" spans="1:36" ht="15" thickBot="1">
      <c r="A61" s="156" t="s">
        <v>36</v>
      </c>
      <c r="B61" s="157"/>
      <c r="C61" s="157"/>
      <c r="D61" s="157"/>
      <c r="E61" s="157"/>
      <c r="F61" s="256"/>
      <c r="I61" s="156" t="s">
        <v>42</v>
      </c>
      <c r="J61" s="157"/>
      <c r="K61" s="157"/>
      <c r="L61" s="157"/>
      <c r="M61" s="157"/>
      <c r="N61" s="256"/>
      <c r="P61" s="216" t="s">
        <v>33</v>
      </c>
      <c r="Q61" s="217"/>
      <c r="R61" s="217"/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8"/>
    </row>
    <row r="62" spans="1:36" ht="15" thickBot="1">
      <c r="A62" s="45" t="s">
        <v>19</v>
      </c>
      <c r="B62" s="55" t="s">
        <v>37</v>
      </c>
      <c r="C62" s="46" t="s">
        <v>44</v>
      </c>
      <c r="D62" s="62" t="s">
        <v>45</v>
      </c>
      <c r="E62" s="65" t="s">
        <v>40</v>
      </c>
      <c r="F62" s="64" t="s">
        <v>41</v>
      </c>
      <c r="I62" s="45" t="s">
        <v>19</v>
      </c>
      <c r="J62" s="55" t="s">
        <v>37</v>
      </c>
      <c r="K62" s="46" t="s">
        <v>44</v>
      </c>
      <c r="L62" s="47" t="s">
        <v>45</v>
      </c>
      <c r="M62" s="63" t="s">
        <v>40</v>
      </c>
      <c r="N62" s="64" t="s">
        <v>41</v>
      </c>
      <c r="P62" s="235" t="s">
        <v>46</v>
      </c>
      <c r="Q62" s="236"/>
      <c r="R62" s="236"/>
      <c r="S62" s="236"/>
      <c r="T62" s="236"/>
      <c r="U62" s="236"/>
      <c r="V62" s="236"/>
      <c r="W62" s="236"/>
      <c r="X62" s="236"/>
      <c r="Y62" s="236"/>
      <c r="Z62" s="236"/>
      <c r="AA62" s="236"/>
      <c r="AB62" s="236"/>
      <c r="AC62" s="236"/>
      <c r="AD62" s="237"/>
    </row>
    <row r="63" spans="1:36">
      <c r="A63" s="42" t="s">
        <v>64</v>
      </c>
      <c r="B63" s="44">
        <f>W4</f>
        <v>520</v>
      </c>
      <c r="C63" s="56"/>
      <c r="D63" s="59"/>
      <c r="E63" s="66">
        <f>C63-B63</f>
        <v>-520</v>
      </c>
      <c r="F63" s="67">
        <f>D63-B63</f>
        <v>-520</v>
      </c>
      <c r="I63" s="42" t="s">
        <v>81</v>
      </c>
      <c r="J63" s="44">
        <v>142</v>
      </c>
      <c r="K63" s="56"/>
      <c r="L63" s="59"/>
      <c r="M63" s="66">
        <f>K63-J63</f>
        <v>-142</v>
      </c>
      <c r="N63" s="67">
        <f>L63-J63</f>
        <v>-142</v>
      </c>
      <c r="P63" s="238"/>
      <c r="Q63" s="239"/>
      <c r="R63" s="239"/>
      <c r="S63" s="239"/>
      <c r="T63" s="239"/>
      <c r="U63" s="239"/>
      <c r="V63" s="239"/>
      <c r="W63" s="239"/>
      <c r="X63" s="239"/>
      <c r="Y63" s="239"/>
      <c r="Z63" s="239"/>
      <c r="AA63" s="239"/>
      <c r="AB63" s="239"/>
      <c r="AC63" s="239"/>
      <c r="AD63" s="240"/>
    </row>
    <row r="64" spans="1:36">
      <c r="A64" s="14" t="s">
        <v>70</v>
      </c>
      <c r="B64" s="4">
        <f>Y4</f>
        <v>485</v>
      </c>
      <c r="C64" s="57"/>
      <c r="D64" s="60"/>
      <c r="E64" s="14">
        <f>C64-B64</f>
        <v>-485</v>
      </c>
      <c r="F64" s="15">
        <f t="shared" ref="F64:F66" si="10">D64-B64</f>
        <v>-485</v>
      </c>
      <c r="I64" s="14" t="s">
        <v>80</v>
      </c>
      <c r="J64" s="4">
        <v>135</v>
      </c>
      <c r="K64" s="57"/>
      <c r="L64" s="60"/>
      <c r="M64" s="14">
        <f>K64-J64</f>
        <v>-135</v>
      </c>
      <c r="N64" s="15">
        <f t="shared" ref="N64:N65" si="11">L64-J64</f>
        <v>-135</v>
      </c>
      <c r="P64" s="238"/>
      <c r="Q64" s="239"/>
      <c r="R64" s="239"/>
      <c r="S64" s="239"/>
      <c r="T64" s="239"/>
      <c r="U64" s="239"/>
      <c r="V64" s="239"/>
      <c r="W64" s="239"/>
      <c r="X64" s="239"/>
      <c r="Y64" s="239"/>
      <c r="Z64" s="239"/>
      <c r="AA64" s="239"/>
      <c r="AB64" s="239"/>
      <c r="AC64" s="239"/>
      <c r="AD64" s="240"/>
    </row>
    <row r="65" spans="1:33" ht="15" thickBot="1">
      <c r="A65" s="14" t="s">
        <v>32</v>
      </c>
      <c r="B65" s="4">
        <f>AA4</f>
        <v>505</v>
      </c>
      <c r="C65" s="57"/>
      <c r="D65" s="60"/>
      <c r="E65" s="14">
        <f>C65-B65</f>
        <v>-505</v>
      </c>
      <c r="F65" s="15">
        <f t="shared" si="10"/>
        <v>-505</v>
      </c>
      <c r="I65" s="16" t="s">
        <v>43</v>
      </c>
      <c r="J65" s="17">
        <v>75</v>
      </c>
      <c r="K65" s="58"/>
      <c r="L65" s="61"/>
      <c r="M65" s="16">
        <f>K65-J65</f>
        <v>-75</v>
      </c>
      <c r="N65" s="41">
        <f t="shared" si="11"/>
        <v>-75</v>
      </c>
      <c r="P65" s="238"/>
      <c r="Q65" s="239"/>
      <c r="R65" s="239"/>
      <c r="S65" s="239"/>
      <c r="T65" s="239"/>
      <c r="U65" s="239"/>
      <c r="V65" s="239"/>
      <c r="W65" s="239"/>
      <c r="X65" s="239"/>
      <c r="Y65" s="239"/>
      <c r="Z65" s="239"/>
      <c r="AA65" s="239"/>
      <c r="AB65" s="239"/>
      <c r="AC65" s="239"/>
      <c r="AD65" s="240"/>
    </row>
    <row r="66" spans="1:33" ht="15" thickBot="1">
      <c r="A66" s="16" t="s">
        <v>10</v>
      </c>
      <c r="B66" s="17">
        <f>AC4</f>
        <v>520</v>
      </c>
      <c r="C66" s="58"/>
      <c r="D66" s="61"/>
      <c r="E66" s="16">
        <f>C66-B66</f>
        <v>-520</v>
      </c>
      <c r="F66" s="41">
        <f t="shared" si="10"/>
        <v>-520</v>
      </c>
      <c r="P66" s="241"/>
      <c r="Q66" s="242"/>
      <c r="R66" s="242"/>
      <c r="S66" s="242"/>
      <c r="T66" s="242"/>
      <c r="U66" s="242"/>
      <c r="V66" s="242"/>
      <c r="W66" s="242"/>
      <c r="X66" s="242"/>
      <c r="Y66" s="242"/>
      <c r="Z66" s="242"/>
      <c r="AA66" s="242"/>
      <c r="AB66" s="242"/>
      <c r="AC66" s="242"/>
      <c r="AD66" s="243"/>
    </row>
    <row r="69" spans="1:33" ht="15" thickBot="1"/>
    <row r="70" spans="1:33">
      <c r="A70" s="209" t="s">
        <v>3</v>
      </c>
      <c r="B70" s="210"/>
      <c r="C70" s="210"/>
      <c r="D70" s="210"/>
      <c r="E70" s="210"/>
      <c r="F70" s="210"/>
      <c r="G70" s="211"/>
      <c r="I70" s="209" t="s">
        <v>9</v>
      </c>
      <c r="J70" s="210"/>
      <c r="K70" s="210"/>
      <c r="L70" s="210"/>
      <c r="M70" s="210"/>
      <c r="N70" s="210"/>
      <c r="O70" s="211"/>
      <c r="Q70" s="203" t="s">
        <v>10</v>
      </c>
      <c r="R70" s="204"/>
      <c r="S70" s="204"/>
      <c r="T70" s="204"/>
      <c r="U70" s="204"/>
      <c r="V70" s="204"/>
      <c r="W70" s="204"/>
      <c r="X70" s="205"/>
      <c r="Z70" s="203" t="s">
        <v>4</v>
      </c>
      <c r="AA70" s="204"/>
      <c r="AB70" s="204"/>
      <c r="AC70" s="204"/>
      <c r="AD70" s="204"/>
      <c r="AE70" s="204"/>
      <c r="AF70" s="204"/>
      <c r="AG70" s="205"/>
    </row>
    <row r="71" spans="1:33">
      <c r="A71" s="14"/>
      <c r="B71" s="4" t="s">
        <v>6</v>
      </c>
      <c r="C71" s="4" t="s">
        <v>27</v>
      </c>
      <c r="D71" s="4" t="s">
        <v>28</v>
      </c>
      <c r="E71" s="4" t="s">
        <v>30</v>
      </c>
      <c r="F71" s="4" t="s">
        <v>7</v>
      </c>
      <c r="G71" s="15" t="s">
        <v>8</v>
      </c>
      <c r="I71" s="14"/>
      <c r="J71" s="4" t="s">
        <v>6</v>
      </c>
      <c r="K71" s="4" t="s">
        <v>27</v>
      </c>
      <c r="L71" s="4" t="s">
        <v>28</v>
      </c>
      <c r="M71" s="4" t="s">
        <v>30</v>
      </c>
      <c r="N71" s="4" t="s">
        <v>7</v>
      </c>
      <c r="O71" s="15" t="s">
        <v>8</v>
      </c>
      <c r="Q71" s="14"/>
      <c r="R71" s="4" t="s">
        <v>6</v>
      </c>
      <c r="S71" s="4" t="s">
        <v>27</v>
      </c>
      <c r="T71" s="4" t="s">
        <v>28</v>
      </c>
      <c r="U71" s="4" t="s">
        <v>29</v>
      </c>
      <c r="V71" s="4" t="s">
        <v>93</v>
      </c>
      <c r="W71" s="4" t="s">
        <v>31</v>
      </c>
      <c r="X71" s="15" t="s">
        <v>8</v>
      </c>
      <c r="Z71" s="26"/>
      <c r="AA71" s="4" t="s">
        <v>6</v>
      </c>
      <c r="AB71" s="4" t="s">
        <v>27</v>
      </c>
      <c r="AC71" s="4" t="s">
        <v>28</v>
      </c>
      <c r="AD71" s="4" t="s">
        <v>30</v>
      </c>
      <c r="AE71" s="4" t="s">
        <v>26</v>
      </c>
      <c r="AF71" s="4" t="s">
        <v>7</v>
      </c>
      <c r="AG71" s="15" t="s">
        <v>8</v>
      </c>
    </row>
    <row r="72" spans="1:33">
      <c r="A72" s="14">
        <v>1</v>
      </c>
      <c r="B72" s="10">
        <v>258</v>
      </c>
      <c r="C72" s="9">
        <v>1115</v>
      </c>
      <c r="D72" s="9">
        <v>1225</v>
      </c>
      <c r="E72" s="11">
        <v>5310</v>
      </c>
      <c r="F72" s="12">
        <v>-38</v>
      </c>
      <c r="G72" s="22">
        <f t="shared" ref="G72:G79" si="12">B72+C72+D72+E72+F72+$W$4+$U$4</f>
        <v>8390</v>
      </c>
      <c r="I72" s="14">
        <v>1</v>
      </c>
      <c r="J72" s="10">
        <v>232</v>
      </c>
      <c r="K72" s="4">
        <f>C72</f>
        <v>1115</v>
      </c>
      <c r="L72" s="4">
        <f>D72</f>
        <v>1225</v>
      </c>
      <c r="M72" s="4">
        <f>E72</f>
        <v>5310</v>
      </c>
      <c r="N72" s="12">
        <v>-38</v>
      </c>
      <c r="O72" s="22">
        <f t="shared" ref="O72:O79" si="13">J72+K72+L72+M72+N72+$W$4+$U$4</f>
        <v>8364</v>
      </c>
      <c r="Q72" s="14">
        <v>1</v>
      </c>
      <c r="R72" s="10">
        <v>308</v>
      </c>
      <c r="S72" s="9">
        <v>1090</v>
      </c>
      <c r="T72" s="9">
        <v>1170</v>
      </c>
      <c r="U72" s="4"/>
      <c r="V72" s="11">
        <f>5330-12</f>
        <v>5318</v>
      </c>
      <c r="W72" s="12">
        <v>-27</v>
      </c>
      <c r="X72" s="22">
        <f t="shared" ref="X72:X79" si="14">R72+S72+T72+V72+W72+$AC$4+$U$4</f>
        <v>8379</v>
      </c>
      <c r="Z72" s="26">
        <v>1</v>
      </c>
      <c r="AA72" s="10">
        <v>939</v>
      </c>
      <c r="AB72" s="9">
        <v>1415</v>
      </c>
      <c r="AC72" s="9">
        <v>2955</v>
      </c>
      <c r="AD72" s="11">
        <f>2030+1400</f>
        <v>3430</v>
      </c>
      <c r="AE72" s="50">
        <v>85</v>
      </c>
      <c r="AF72" s="12">
        <v>50</v>
      </c>
      <c r="AG72" s="22">
        <f>AA72+AB72+AD72+AE72+AF72+AC72</f>
        <v>8874</v>
      </c>
    </row>
    <row r="73" spans="1:33">
      <c r="A73" s="14">
        <v>2</v>
      </c>
      <c r="B73" s="10">
        <v>238</v>
      </c>
      <c r="C73" s="9">
        <v>1015</v>
      </c>
      <c r="D73" s="4">
        <f>D72</f>
        <v>1225</v>
      </c>
      <c r="E73" s="4">
        <f>E72</f>
        <v>5310</v>
      </c>
      <c r="F73" s="12">
        <v>-38</v>
      </c>
      <c r="G73" s="22">
        <f t="shared" si="12"/>
        <v>8270</v>
      </c>
      <c r="I73" s="14">
        <v>2</v>
      </c>
      <c r="J73" s="10">
        <v>214</v>
      </c>
      <c r="K73" s="4">
        <f t="shared" ref="K73:K79" si="15">C73</f>
        <v>1015</v>
      </c>
      <c r="L73" s="4">
        <f>D72</f>
        <v>1225</v>
      </c>
      <c r="M73" s="4">
        <f>M72</f>
        <v>5310</v>
      </c>
      <c r="N73" s="12">
        <v>-38</v>
      </c>
      <c r="O73" s="22">
        <f t="shared" si="13"/>
        <v>8246</v>
      </c>
      <c r="Q73" s="14">
        <v>2</v>
      </c>
      <c r="R73" s="10">
        <v>250</v>
      </c>
      <c r="S73" s="4">
        <f>S72</f>
        <v>1090</v>
      </c>
      <c r="T73" s="4">
        <f>T72</f>
        <v>1170</v>
      </c>
      <c r="U73" s="4"/>
      <c r="V73" s="4">
        <f>V72</f>
        <v>5318</v>
      </c>
      <c r="W73" s="12">
        <v>-27</v>
      </c>
      <c r="X73" s="22">
        <f t="shared" si="14"/>
        <v>8321</v>
      </c>
      <c r="Z73" s="26">
        <v>2</v>
      </c>
      <c r="AA73" s="10">
        <v>632</v>
      </c>
      <c r="AB73" s="4">
        <f>AB72</f>
        <v>1415</v>
      </c>
      <c r="AC73" s="4">
        <f>AC72</f>
        <v>2955</v>
      </c>
      <c r="AD73" s="4">
        <f>AD72</f>
        <v>3430</v>
      </c>
      <c r="AE73" s="4">
        <f>AE72</f>
        <v>85</v>
      </c>
      <c r="AF73" s="12">
        <v>50</v>
      </c>
      <c r="AG73" s="22">
        <f t="shared" ref="AG73:AG83" si="16">AA73+AB73+AD73+AE73+AF73+AC73</f>
        <v>8567</v>
      </c>
    </row>
    <row r="74" spans="1:33">
      <c r="A74" s="14">
        <v>3</v>
      </c>
      <c r="B74" s="10">
        <v>237</v>
      </c>
      <c r="C74" s="9">
        <v>1050</v>
      </c>
      <c r="D74" s="9">
        <v>1150</v>
      </c>
      <c r="E74" s="4">
        <f>E72</f>
        <v>5310</v>
      </c>
      <c r="F74" s="12">
        <v>-38</v>
      </c>
      <c r="G74" s="22">
        <f t="shared" si="12"/>
        <v>8229</v>
      </c>
      <c r="I74" s="14">
        <v>3</v>
      </c>
      <c r="J74" s="10">
        <v>214</v>
      </c>
      <c r="K74" s="4">
        <f t="shared" si="15"/>
        <v>1050</v>
      </c>
      <c r="L74" s="4">
        <f>D74</f>
        <v>1150</v>
      </c>
      <c r="M74" s="4">
        <f>M72</f>
        <v>5310</v>
      </c>
      <c r="N74" s="12">
        <v>-38</v>
      </c>
      <c r="O74" s="22">
        <f t="shared" si="13"/>
        <v>8206</v>
      </c>
      <c r="Q74" s="14">
        <v>3</v>
      </c>
      <c r="R74" s="10">
        <v>306</v>
      </c>
      <c r="S74" s="9">
        <v>940</v>
      </c>
      <c r="T74" s="4">
        <f>T72</f>
        <v>1170</v>
      </c>
      <c r="U74" s="4"/>
      <c r="V74" s="4">
        <f>V72</f>
        <v>5318</v>
      </c>
      <c r="W74" s="12">
        <v>-27</v>
      </c>
      <c r="X74" s="22">
        <f t="shared" si="14"/>
        <v>8227</v>
      </c>
      <c r="Z74" s="26">
        <v>3</v>
      </c>
      <c r="AA74" s="10">
        <v>831</v>
      </c>
      <c r="AB74" s="9">
        <v>1040</v>
      </c>
      <c r="AC74" s="4">
        <f>AC72</f>
        <v>2955</v>
      </c>
      <c r="AD74" s="4">
        <f>AD72</f>
        <v>3430</v>
      </c>
      <c r="AE74" s="4">
        <f>AE72</f>
        <v>85</v>
      </c>
      <c r="AF74" s="12">
        <v>50</v>
      </c>
      <c r="AG74" s="22">
        <f t="shared" si="16"/>
        <v>8391</v>
      </c>
    </row>
    <row r="75" spans="1:33">
      <c r="A75" s="14">
        <v>4</v>
      </c>
      <c r="B75" s="10">
        <v>274</v>
      </c>
      <c r="C75" s="9">
        <v>1055</v>
      </c>
      <c r="D75" s="4">
        <f>D74</f>
        <v>1150</v>
      </c>
      <c r="E75" s="4">
        <f>E72</f>
        <v>5310</v>
      </c>
      <c r="F75" s="12">
        <v>-38</v>
      </c>
      <c r="G75" s="22">
        <f t="shared" si="12"/>
        <v>8271</v>
      </c>
      <c r="I75" s="14">
        <v>4</v>
      </c>
      <c r="J75" s="10">
        <v>250</v>
      </c>
      <c r="K75" s="4">
        <f t="shared" si="15"/>
        <v>1055</v>
      </c>
      <c r="L75" s="4">
        <f>D74</f>
        <v>1150</v>
      </c>
      <c r="M75" s="4">
        <f>M72</f>
        <v>5310</v>
      </c>
      <c r="N75" s="12">
        <v>-38</v>
      </c>
      <c r="O75" s="22">
        <f t="shared" si="13"/>
        <v>8247</v>
      </c>
      <c r="Q75" s="14">
        <v>4</v>
      </c>
      <c r="R75" s="10">
        <v>297</v>
      </c>
      <c r="S75" s="4">
        <f>S74</f>
        <v>940</v>
      </c>
      <c r="T75" s="4">
        <f>T72</f>
        <v>1170</v>
      </c>
      <c r="U75" s="4"/>
      <c r="V75" s="4">
        <f>V72</f>
        <v>5318</v>
      </c>
      <c r="W75" s="12">
        <v>-27</v>
      </c>
      <c r="X75" s="22">
        <f t="shared" si="14"/>
        <v>8218</v>
      </c>
      <c r="Z75" s="26">
        <v>4</v>
      </c>
      <c r="AA75" s="10">
        <v>811</v>
      </c>
      <c r="AB75" s="4">
        <f>AB74</f>
        <v>1040</v>
      </c>
      <c r="AC75" s="4">
        <f>AC72</f>
        <v>2955</v>
      </c>
      <c r="AD75" s="4">
        <f>AD72</f>
        <v>3430</v>
      </c>
      <c r="AE75" s="4">
        <f>AE72</f>
        <v>85</v>
      </c>
      <c r="AF75" s="12">
        <v>50</v>
      </c>
      <c r="AG75" s="22">
        <f t="shared" si="16"/>
        <v>8371</v>
      </c>
    </row>
    <row r="76" spans="1:33">
      <c r="A76" s="14">
        <v>5</v>
      </c>
      <c r="B76" s="10">
        <v>227</v>
      </c>
      <c r="C76" s="9">
        <v>1065</v>
      </c>
      <c r="D76" s="9">
        <v>1120</v>
      </c>
      <c r="E76" s="11">
        <v>5285</v>
      </c>
      <c r="F76" s="12">
        <v>-38</v>
      </c>
      <c r="G76" s="22">
        <f t="shared" si="12"/>
        <v>8179</v>
      </c>
      <c r="I76" s="14">
        <v>5</v>
      </c>
      <c r="J76" s="10">
        <v>204</v>
      </c>
      <c r="K76" s="4">
        <f t="shared" si="15"/>
        <v>1065</v>
      </c>
      <c r="L76" s="4">
        <f>D76</f>
        <v>1120</v>
      </c>
      <c r="M76" s="4">
        <f>E76</f>
        <v>5285</v>
      </c>
      <c r="N76" s="12">
        <v>-38</v>
      </c>
      <c r="O76" s="22">
        <f t="shared" si="13"/>
        <v>8156</v>
      </c>
      <c r="Q76" s="14">
        <v>5</v>
      </c>
      <c r="R76" s="10">
        <v>300</v>
      </c>
      <c r="S76" s="9">
        <v>980</v>
      </c>
      <c r="T76" s="9">
        <v>1095</v>
      </c>
      <c r="U76" s="4"/>
      <c r="V76" s="4">
        <f>V72</f>
        <v>5318</v>
      </c>
      <c r="W76" s="12">
        <v>-27</v>
      </c>
      <c r="X76" s="22">
        <f t="shared" si="14"/>
        <v>8186</v>
      </c>
      <c r="Z76" s="26">
        <v>5</v>
      </c>
      <c r="AA76" s="10">
        <v>850</v>
      </c>
      <c r="AB76" s="9">
        <v>1135</v>
      </c>
      <c r="AC76" s="9">
        <v>2675</v>
      </c>
      <c r="AD76" s="4">
        <f>AD72</f>
        <v>3430</v>
      </c>
      <c r="AE76" s="50">
        <v>85</v>
      </c>
      <c r="AF76" s="12">
        <v>50</v>
      </c>
      <c r="AG76" s="22">
        <f t="shared" si="16"/>
        <v>8225</v>
      </c>
    </row>
    <row r="77" spans="1:33">
      <c r="A77" s="14">
        <v>6</v>
      </c>
      <c r="B77" s="10">
        <v>230</v>
      </c>
      <c r="C77" s="9">
        <v>920</v>
      </c>
      <c r="D77" s="4">
        <f>D76</f>
        <v>1120</v>
      </c>
      <c r="E77" s="4">
        <f>E76</f>
        <v>5285</v>
      </c>
      <c r="F77" s="12">
        <v>-38</v>
      </c>
      <c r="G77" s="22">
        <f t="shared" si="12"/>
        <v>8037</v>
      </c>
      <c r="I77" s="14">
        <v>6</v>
      </c>
      <c r="J77" s="10">
        <v>210</v>
      </c>
      <c r="K77" s="4">
        <f t="shared" si="15"/>
        <v>920</v>
      </c>
      <c r="L77" s="4">
        <f>D76</f>
        <v>1120</v>
      </c>
      <c r="M77" s="4">
        <f>M76</f>
        <v>5285</v>
      </c>
      <c r="N77" s="12">
        <v>-38</v>
      </c>
      <c r="O77" s="22">
        <f t="shared" si="13"/>
        <v>8017</v>
      </c>
      <c r="Q77" s="14">
        <v>6</v>
      </c>
      <c r="R77" s="10">
        <v>286</v>
      </c>
      <c r="S77" s="4">
        <f>S76</f>
        <v>980</v>
      </c>
      <c r="T77" s="4">
        <f>T76</f>
        <v>1095</v>
      </c>
      <c r="U77" s="4"/>
      <c r="V77" s="4">
        <f>V72</f>
        <v>5318</v>
      </c>
      <c r="W77" s="12">
        <v>-27</v>
      </c>
      <c r="X77" s="22">
        <f t="shared" si="14"/>
        <v>8172</v>
      </c>
      <c r="Z77" s="26">
        <v>6</v>
      </c>
      <c r="AA77" s="10">
        <v>626</v>
      </c>
      <c r="AB77" s="4">
        <f>AB76</f>
        <v>1135</v>
      </c>
      <c r="AC77" s="4">
        <f>AC76</f>
        <v>2675</v>
      </c>
      <c r="AD77" s="4">
        <f>AD72</f>
        <v>3430</v>
      </c>
      <c r="AE77" s="4">
        <f>AE76</f>
        <v>85</v>
      </c>
      <c r="AF77" s="12">
        <v>50</v>
      </c>
      <c r="AG77" s="22">
        <f t="shared" si="16"/>
        <v>8001</v>
      </c>
    </row>
    <row r="78" spans="1:33">
      <c r="A78" s="14">
        <v>7</v>
      </c>
      <c r="B78" s="10">
        <v>225</v>
      </c>
      <c r="C78" s="9">
        <v>950</v>
      </c>
      <c r="D78" s="9">
        <v>1025</v>
      </c>
      <c r="E78" s="4">
        <f>E76</f>
        <v>5285</v>
      </c>
      <c r="F78" s="12">
        <v>-38</v>
      </c>
      <c r="G78" s="22">
        <f t="shared" si="12"/>
        <v>7967</v>
      </c>
      <c r="I78" s="14">
        <v>7</v>
      </c>
      <c r="J78" s="10">
        <v>203</v>
      </c>
      <c r="K78" s="4">
        <f t="shared" si="15"/>
        <v>950</v>
      </c>
      <c r="L78" s="4">
        <f>D78</f>
        <v>1025</v>
      </c>
      <c r="M78" s="4">
        <f>M76</f>
        <v>5285</v>
      </c>
      <c r="N78" s="12">
        <v>-38</v>
      </c>
      <c r="O78" s="22">
        <f t="shared" si="13"/>
        <v>7945</v>
      </c>
      <c r="Q78" s="14">
        <v>7</v>
      </c>
      <c r="R78" s="10">
        <v>272</v>
      </c>
      <c r="S78" s="9">
        <v>1025</v>
      </c>
      <c r="T78" s="4">
        <f>T76</f>
        <v>1095</v>
      </c>
      <c r="U78" s="4"/>
      <c r="V78" s="4">
        <f>V72</f>
        <v>5318</v>
      </c>
      <c r="W78" s="12">
        <v>-27</v>
      </c>
      <c r="X78" s="22">
        <f t="shared" si="14"/>
        <v>8203</v>
      </c>
      <c r="Z78" s="26">
        <v>7</v>
      </c>
      <c r="AA78" s="10">
        <v>688</v>
      </c>
      <c r="AB78" s="9">
        <v>1010</v>
      </c>
      <c r="AC78" s="4">
        <f>AC77</f>
        <v>2675</v>
      </c>
      <c r="AD78" s="4">
        <f>AD72</f>
        <v>3430</v>
      </c>
      <c r="AE78" s="4">
        <f>AE77</f>
        <v>85</v>
      </c>
      <c r="AF78" s="12">
        <v>50</v>
      </c>
      <c r="AG78" s="22">
        <f t="shared" si="16"/>
        <v>7938</v>
      </c>
    </row>
    <row r="79" spans="1:33" ht="15" thickBot="1">
      <c r="A79" s="14">
        <v>8</v>
      </c>
      <c r="B79" s="10">
        <v>288</v>
      </c>
      <c r="C79" s="9">
        <v>885</v>
      </c>
      <c r="D79" s="4">
        <f>D78</f>
        <v>1025</v>
      </c>
      <c r="E79" s="4">
        <f>E76</f>
        <v>5285</v>
      </c>
      <c r="F79" s="12">
        <v>-38</v>
      </c>
      <c r="G79" s="22">
        <f t="shared" si="12"/>
        <v>7965</v>
      </c>
      <c r="I79" s="16">
        <v>8</v>
      </c>
      <c r="J79" s="23">
        <v>272</v>
      </c>
      <c r="K79" s="17">
        <f t="shared" si="15"/>
        <v>885</v>
      </c>
      <c r="L79" s="17">
        <f>D78</f>
        <v>1025</v>
      </c>
      <c r="M79" s="17">
        <f>M76</f>
        <v>5285</v>
      </c>
      <c r="N79" s="25">
        <v>-38</v>
      </c>
      <c r="O79" s="24">
        <f t="shared" si="13"/>
        <v>7949</v>
      </c>
      <c r="Q79" s="14">
        <v>8</v>
      </c>
      <c r="R79" s="10">
        <v>302</v>
      </c>
      <c r="S79" s="4">
        <f>S78</f>
        <v>1025</v>
      </c>
      <c r="T79" s="4">
        <f>T76</f>
        <v>1095</v>
      </c>
      <c r="U79" s="4"/>
      <c r="V79" s="4">
        <f>V72</f>
        <v>5318</v>
      </c>
      <c r="W79" s="12">
        <v>-27</v>
      </c>
      <c r="X79" s="22">
        <f t="shared" si="14"/>
        <v>8233</v>
      </c>
      <c r="Z79" s="26">
        <v>8</v>
      </c>
      <c r="AA79" s="10">
        <v>744</v>
      </c>
      <c r="AB79" s="4">
        <f>AB78</f>
        <v>1010</v>
      </c>
      <c r="AC79" s="4">
        <f>AC77</f>
        <v>2675</v>
      </c>
      <c r="AD79" s="4">
        <f>AD72</f>
        <v>3430</v>
      </c>
      <c r="AE79" s="4">
        <f>AE77</f>
        <v>85</v>
      </c>
      <c r="AF79" s="12">
        <v>50</v>
      </c>
      <c r="AG79" s="22">
        <f t="shared" si="16"/>
        <v>7994</v>
      </c>
    </row>
    <row r="80" spans="1:33" ht="15" thickBot="1">
      <c r="A80" s="14">
        <v>9</v>
      </c>
      <c r="B80" s="10">
        <v>261</v>
      </c>
      <c r="C80" s="9">
        <v>910</v>
      </c>
      <c r="D80" s="9">
        <v>645</v>
      </c>
      <c r="E80" s="11">
        <v>5485</v>
      </c>
      <c r="F80" s="12">
        <v>-24</v>
      </c>
      <c r="G80" s="22">
        <f t="shared" ref="G80:G85" si="17">B80+C80+D80+E80+F80+$Y$4+$U$4</f>
        <v>7762</v>
      </c>
      <c r="Q80" s="14">
        <v>9</v>
      </c>
      <c r="R80" s="10">
        <v>290</v>
      </c>
      <c r="S80" s="9">
        <v>1010</v>
      </c>
      <c r="T80" s="9">
        <v>1130</v>
      </c>
      <c r="U80" s="33"/>
      <c r="V80" s="11">
        <f>5250-12</f>
        <v>5238</v>
      </c>
      <c r="W80" s="12">
        <v>-27</v>
      </c>
      <c r="X80" s="22">
        <f t="shared" ref="X80:X87" si="18">R80+S80+T80+V80+W80+U80+$AC$4+$U$4</f>
        <v>8161</v>
      </c>
      <c r="Z80" s="26">
        <v>9</v>
      </c>
      <c r="AA80" s="10">
        <v>548</v>
      </c>
      <c r="AB80" s="9">
        <v>750</v>
      </c>
      <c r="AC80" s="9">
        <v>3035</v>
      </c>
      <c r="AD80" s="4">
        <f>AD72</f>
        <v>3430</v>
      </c>
      <c r="AE80" s="50">
        <v>85</v>
      </c>
      <c r="AF80" s="12">
        <v>50</v>
      </c>
      <c r="AG80" s="22">
        <f t="shared" si="16"/>
        <v>7898</v>
      </c>
    </row>
    <row r="81" spans="1:33" ht="15" thickBot="1">
      <c r="A81" s="14">
        <v>10</v>
      </c>
      <c r="B81" s="10">
        <v>212</v>
      </c>
      <c r="C81" s="4">
        <f>C80</f>
        <v>910</v>
      </c>
      <c r="D81" s="4">
        <f>D80</f>
        <v>645</v>
      </c>
      <c r="E81" s="4">
        <f>E80</f>
        <v>5485</v>
      </c>
      <c r="F81" s="12">
        <v>-24</v>
      </c>
      <c r="G81" s="22">
        <f t="shared" si="17"/>
        <v>7713</v>
      </c>
      <c r="I81" s="200" t="s">
        <v>11</v>
      </c>
      <c r="J81" s="201"/>
      <c r="K81" s="201"/>
      <c r="L81" s="201"/>
      <c r="M81" s="201"/>
      <c r="N81" s="201"/>
      <c r="O81" s="202"/>
      <c r="Q81" s="14">
        <v>10</v>
      </c>
      <c r="R81" s="10">
        <v>235</v>
      </c>
      <c r="S81" s="4">
        <f>S80</f>
        <v>1010</v>
      </c>
      <c r="T81" s="4">
        <f>T80</f>
        <v>1130</v>
      </c>
      <c r="U81" s="4"/>
      <c r="V81" s="4">
        <f>V80</f>
        <v>5238</v>
      </c>
      <c r="W81" s="12">
        <v>-27</v>
      </c>
      <c r="X81" s="22">
        <f t="shared" si="18"/>
        <v>8106</v>
      </c>
      <c r="Z81" s="26">
        <v>10</v>
      </c>
      <c r="AA81" s="10">
        <v>452</v>
      </c>
      <c r="AB81" s="4">
        <f>AB80</f>
        <v>750</v>
      </c>
      <c r="AC81" s="4">
        <f>AC80</f>
        <v>3035</v>
      </c>
      <c r="AD81" s="4">
        <f>AD72</f>
        <v>3430</v>
      </c>
      <c r="AE81" s="4">
        <f>AE80</f>
        <v>85</v>
      </c>
      <c r="AF81" s="12">
        <v>50</v>
      </c>
      <c r="AG81" s="22">
        <f t="shared" si="16"/>
        <v>7802</v>
      </c>
    </row>
    <row r="82" spans="1:33">
      <c r="A82" s="14">
        <v>11</v>
      </c>
      <c r="B82" s="10">
        <v>247</v>
      </c>
      <c r="C82" s="9">
        <v>765</v>
      </c>
      <c r="D82" s="4">
        <f>D81</f>
        <v>645</v>
      </c>
      <c r="E82" s="4">
        <f>E80</f>
        <v>5485</v>
      </c>
      <c r="F82" s="12">
        <v>-24</v>
      </c>
      <c r="G82" s="22">
        <f t="shared" si="17"/>
        <v>7603</v>
      </c>
      <c r="I82" s="42"/>
      <c r="J82" s="44" t="s">
        <v>6</v>
      </c>
      <c r="K82" s="44" t="s">
        <v>27</v>
      </c>
      <c r="L82" s="44" t="s">
        <v>28</v>
      </c>
      <c r="M82" s="44" t="s">
        <v>30</v>
      </c>
      <c r="N82" s="44" t="s">
        <v>7</v>
      </c>
      <c r="O82" s="43" t="s">
        <v>8</v>
      </c>
      <c r="Q82" s="14">
        <v>11</v>
      </c>
      <c r="R82" s="10">
        <v>283</v>
      </c>
      <c r="S82" s="9">
        <v>860</v>
      </c>
      <c r="T82" s="4">
        <f>T80</f>
        <v>1130</v>
      </c>
      <c r="U82" s="4"/>
      <c r="V82" s="4">
        <f>V80</f>
        <v>5238</v>
      </c>
      <c r="W82" s="12">
        <v>-27</v>
      </c>
      <c r="X82" s="22">
        <f t="shared" si="18"/>
        <v>8004</v>
      </c>
      <c r="Z82" s="26">
        <v>11</v>
      </c>
      <c r="AA82" s="10">
        <v>401</v>
      </c>
      <c r="AB82" s="9">
        <v>790</v>
      </c>
      <c r="AC82" s="4">
        <f>AC81</f>
        <v>3035</v>
      </c>
      <c r="AD82" s="4">
        <f>AD72</f>
        <v>3430</v>
      </c>
      <c r="AE82" s="4">
        <f>AE81</f>
        <v>85</v>
      </c>
      <c r="AF82" s="12">
        <v>50</v>
      </c>
      <c r="AG82" s="22">
        <f t="shared" si="16"/>
        <v>7791</v>
      </c>
    </row>
    <row r="83" spans="1:33" ht="15" thickBot="1">
      <c r="A83" s="14">
        <v>12</v>
      </c>
      <c r="B83" s="10">
        <v>232</v>
      </c>
      <c r="C83" s="4">
        <f>C82</f>
        <v>765</v>
      </c>
      <c r="D83" s="4">
        <f>D81</f>
        <v>645</v>
      </c>
      <c r="E83" s="4">
        <f>E80</f>
        <v>5485</v>
      </c>
      <c r="F83" s="12">
        <v>-24</v>
      </c>
      <c r="G83" s="22">
        <f t="shared" si="17"/>
        <v>7588</v>
      </c>
      <c r="I83" s="14">
        <v>1</v>
      </c>
      <c r="J83" s="10">
        <v>313</v>
      </c>
      <c r="K83" s="9">
        <v>1125</v>
      </c>
      <c r="L83" s="4">
        <f>T72</f>
        <v>1170</v>
      </c>
      <c r="M83" s="4">
        <f>V72</f>
        <v>5318</v>
      </c>
      <c r="N83" s="12">
        <v>-22</v>
      </c>
      <c r="O83" s="22">
        <f t="shared" ref="O83:O90" si="19">J83+K83+L83+M83+N83+$AC$4+$U$4</f>
        <v>8424</v>
      </c>
      <c r="Q83" s="14">
        <v>12</v>
      </c>
      <c r="R83" s="10">
        <v>274</v>
      </c>
      <c r="S83" s="4">
        <f>S82</f>
        <v>860</v>
      </c>
      <c r="T83" s="4">
        <f>T80</f>
        <v>1130</v>
      </c>
      <c r="U83" s="4"/>
      <c r="V83" s="4">
        <f>V80</f>
        <v>5238</v>
      </c>
      <c r="W83" s="12">
        <v>-27</v>
      </c>
      <c r="X83" s="22">
        <f t="shared" si="18"/>
        <v>7995</v>
      </c>
      <c r="Z83" s="27">
        <v>12</v>
      </c>
      <c r="AA83" s="23">
        <v>530</v>
      </c>
      <c r="AB83" s="17">
        <f>AB82</f>
        <v>790</v>
      </c>
      <c r="AC83" s="17">
        <f>AC81</f>
        <v>3035</v>
      </c>
      <c r="AD83" s="17">
        <f>AD72</f>
        <v>3430</v>
      </c>
      <c r="AE83" s="17">
        <f>AE81</f>
        <v>85</v>
      </c>
      <c r="AF83" s="12">
        <v>50</v>
      </c>
      <c r="AG83" s="24">
        <f t="shared" si="16"/>
        <v>7920</v>
      </c>
    </row>
    <row r="84" spans="1:33">
      <c r="A84" s="14">
        <v>13</v>
      </c>
      <c r="B84" s="10">
        <v>231</v>
      </c>
      <c r="C84" s="33"/>
      <c r="D84" s="9">
        <v>1340</v>
      </c>
      <c r="E84" s="4">
        <f>E80</f>
        <v>5485</v>
      </c>
      <c r="F84" s="12">
        <v>-18</v>
      </c>
      <c r="G84" s="22">
        <f t="shared" si="17"/>
        <v>7523</v>
      </c>
      <c r="I84" s="14">
        <v>2</v>
      </c>
      <c r="J84" s="10">
        <v>255</v>
      </c>
      <c r="K84" s="4">
        <f>K83</f>
        <v>1125</v>
      </c>
      <c r="L84" s="4">
        <f>T72</f>
        <v>1170</v>
      </c>
      <c r="M84" s="4">
        <f>V72</f>
        <v>5318</v>
      </c>
      <c r="N84" s="12">
        <v>-22</v>
      </c>
      <c r="O84" s="22">
        <f t="shared" si="19"/>
        <v>8366</v>
      </c>
      <c r="Q84" s="14">
        <v>13</v>
      </c>
      <c r="R84" s="10">
        <v>277</v>
      </c>
      <c r="S84" s="9">
        <v>905</v>
      </c>
      <c r="T84" s="9">
        <v>1025</v>
      </c>
      <c r="U84" s="33"/>
      <c r="V84" s="4">
        <f>V80</f>
        <v>5238</v>
      </c>
      <c r="W84" s="12">
        <v>-27</v>
      </c>
      <c r="X84" s="22">
        <f t="shared" si="18"/>
        <v>7938</v>
      </c>
    </row>
    <row r="85" spans="1:33">
      <c r="A85" s="14">
        <v>14</v>
      </c>
      <c r="B85" s="10">
        <v>225</v>
      </c>
      <c r="C85" s="4"/>
      <c r="D85" s="4">
        <f>D84</f>
        <v>1340</v>
      </c>
      <c r="E85" s="4">
        <f>E84</f>
        <v>5485</v>
      </c>
      <c r="F85" s="12">
        <v>-18</v>
      </c>
      <c r="G85" s="22">
        <f t="shared" si="17"/>
        <v>7517</v>
      </c>
      <c r="I85" s="14">
        <v>3</v>
      </c>
      <c r="J85" s="10">
        <v>306</v>
      </c>
      <c r="K85" s="9">
        <v>985</v>
      </c>
      <c r="L85" s="4">
        <f>T72</f>
        <v>1170</v>
      </c>
      <c r="M85" s="4">
        <f>V72</f>
        <v>5318</v>
      </c>
      <c r="N85" s="12">
        <v>-22</v>
      </c>
      <c r="O85" s="22">
        <f t="shared" si="19"/>
        <v>8277</v>
      </c>
      <c r="Q85" s="14">
        <v>14</v>
      </c>
      <c r="R85" s="10">
        <v>257</v>
      </c>
      <c r="S85" s="4">
        <f>S84</f>
        <v>905</v>
      </c>
      <c r="T85" s="4">
        <f>T84</f>
        <v>1025</v>
      </c>
      <c r="U85" s="4"/>
      <c r="V85" s="4">
        <f>V80</f>
        <v>5238</v>
      </c>
      <c r="W85" s="12">
        <v>-27</v>
      </c>
      <c r="X85" s="22">
        <f t="shared" si="18"/>
        <v>7918</v>
      </c>
    </row>
    <row r="86" spans="1:33">
      <c r="A86" s="14">
        <v>15</v>
      </c>
      <c r="B86" s="10">
        <v>971</v>
      </c>
      <c r="C86" s="4"/>
      <c r="D86" s="9">
        <v>5340</v>
      </c>
      <c r="E86" s="11">
        <v>565</v>
      </c>
      <c r="F86" s="12">
        <v>-3</v>
      </c>
      <c r="G86" s="22">
        <f>B86+C86+D86+E86+F86+$AA$4+$U$4</f>
        <v>7378</v>
      </c>
      <c r="I86" s="14">
        <v>4</v>
      </c>
      <c r="J86" s="10">
        <v>297</v>
      </c>
      <c r="K86" s="4">
        <f>K85</f>
        <v>985</v>
      </c>
      <c r="L86" s="4">
        <f>T72</f>
        <v>1170</v>
      </c>
      <c r="M86" s="4">
        <f>V72</f>
        <v>5318</v>
      </c>
      <c r="N86" s="12">
        <v>-22</v>
      </c>
      <c r="O86" s="22">
        <f t="shared" si="19"/>
        <v>8268</v>
      </c>
      <c r="Q86" s="14">
        <v>15</v>
      </c>
      <c r="R86" s="10">
        <v>249</v>
      </c>
      <c r="S86" s="9">
        <v>920</v>
      </c>
      <c r="T86" s="4">
        <f>T84</f>
        <v>1025</v>
      </c>
      <c r="U86" s="4"/>
      <c r="V86" s="4">
        <f>V80</f>
        <v>5238</v>
      </c>
      <c r="W86" s="12">
        <v>-27</v>
      </c>
      <c r="X86" s="22">
        <f t="shared" si="18"/>
        <v>7925</v>
      </c>
    </row>
    <row r="87" spans="1:33">
      <c r="A87" s="14">
        <v>16</v>
      </c>
      <c r="B87" s="10">
        <v>206</v>
      </c>
      <c r="C87" s="9">
        <v>685</v>
      </c>
      <c r="D87" s="4">
        <f>D86</f>
        <v>5340</v>
      </c>
      <c r="E87">
        <f>E86</f>
        <v>565</v>
      </c>
      <c r="F87" s="12">
        <v>-3</v>
      </c>
      <c r="G87" s="22">
        <f>B87+C87+D87+E87+F87+$AA$4+$U$4</f>
        <v>7298</v>
      </c>
      <c r="I87" s="42">
        <v>5</v>
      </c>
      <c r="J87" s="121">
        <v>308</v>
      </c>
      <c r="K87" s="122">
        <v>1015</v>
      </c>
      <c r="L87" s="44">
        <f>T76</f>
        <v>1095</v>
      </c>
      <c r="M87" s="44">
        <f>V76</f>
        <v>5318</v>
      </c>
      <c r="N87" s="123">
        <v>-22</v>
      </c>
      <c r="O87" s="124">
        <f t="shared" si="19"/>
        <v>8234</v>
      </c>
      <c r="Q87" s="14">
        <v>16</v>
      </c>
      <c r="R87" s="10">
        <v>270</v>
      </c>
      <c r="S87" s="4">
        <f>S86</f>
        <v>920</v>
      </c>
      <c r="T87" s="4">
        <f>T84</f>
        <v>1025</v>
      </c>
      <c r="U87" s="4"/>
      <c r="V87" s="4">
        <f>V80</f>
        <v>5238</v>
      </c>
      <c r="W87" s="12">
        <v>-27</v>
      </c>
      <c r="X87" s="22">
        <f t="shared" si="18"/>
        <v>7946</v>
      </c>
    </row>
    <row r="88" spans="1:33" ht="15" thickBot="1">
      <c r="A88" s="16">
        <v>17</v>
      </c>
      <c r="B88" s="23">
        <v>193</v>
      </c>
      <c r="C88" s="54">
        <f>C87</f>
        <v>685</v>
      </c>
      <c r="D88" s="17">
        <f>D86</f>
        <v>5340</v>
      </c>
      <c r="E88" s="17">
        <f>E86</f>
        <v>565</v>
      </c>
      <c r="F88" s="25">
        <v>-3</v>
      </c>
      <c r="G88" s="24">
        <f>B88+C88+D88+E88+F88+$AA$4+$U$4</f>
        <v>7285</v>
      </c>
      <c r="I88" s="14">
        <v>6</v>
      </c>
      <c r="J88" s="10">
        <v>296</v>
      </c>
      <c r="K88" s="4">
        <f>K87</f>
        <v>1015</v>
      </c>
      <c r="L88" s="4">
        <f>T76</f>
        <v>1095</v>
      </c>
      <c r="M88" s="4">
        <f>V76</f>
        <v>5318</v>
      </c>
      <c r="N88" s="12">
        <v>-22</v>
      </c>
      <c r="O88" s="22">
        <f t="shared" si="19"/>
        <v>8222</v>
      </c>
      <c r="Q88" s="14">
        <v>17</v>
      </c>
      <c r="R88" s="10">
        <v>490</v>
      </c>
      <c r="S88" s="9">
        <v>780</v>
      </c>
      <c r="T88" s="9">
        <v>615</v>
      </c>
      <c r="U88" s="4"/>
      <c r="V88" s="11">
        <f>5400-11</f>
        <v>5389</v>
      </c>
      <c r="W88" s="12">
        <v>-20</v>
      </c>
      <c r="X88" s="22">
        <f t="shared" ref="X88:X93" si="20">R88+S88+T88+V88+W88+$AC$4+$U$4</f>
        <v>7774</v>
      </c>
    </row>
    <row r="89" spans="1:33">
      <c r="I89" s="14">
        <v>7</v>
      </c>
      <c r="J89" s="10">
        <v>280</v>
      </c>
      <c r="K89" s="9">
        <v>1060</v>
      </c>
      <c r="L89" s="4">
        <f>T76</f>
        <v>1095</v>
      </c>
      <c r="M89" s="4">
        <f>V76</f>
        <v>5318</v>
      </c>
      <c r="N89" s="12">
        <v>-22</v>
      </c>
      <c r="O89" s="22">
        <f t="shared" si="19"/>
        <v>8251</v>
      </c>
      <c r="Q89" s="14">
        <v>18</v>
      </c>
      <c r="R89" s="10">
        <v>399</v>
      </c>
      <c r="S89" s="4">
        <f>S88</f>
        <v>780</v>
      </c>
      <c r="T89" s="4">
        <f>T88</f>
        <v>615</v>
      </c>
      <c r="U89" s="4"/>
      <c r="V89" s="4">
        <f>V88</f>
        <v>5389</v>
      </c>
      <c r="W89" s="12">
        <v>-20</v>
      </c>
      <c r="X89" s="22">
        <f t="shared" si="20"/>
        <v>7683</v>
      </c>
    </row>
    <row r="90" spans="1:33" ht="15" thickBot="1">
      <c r="I90" s="16">
        <v>8</v>
      </c>
      <c r="J90" s="23">
        <v>306</v>
      </c>
      <c r="K90" s="17">
        <f>K89</f>
        <v>1060</v>
      </c>
      <c r="L90" s="17">
        <f>T76</f>
        <v>1095</v>
      </c>
      <c r="M90" s="17">
        <f>V76</f>
        <v>5318</v>
      </c>
      <c r="N90" s="25">
        <v>-22</v>
      </c>
      <c r="O90" s="24">
        <f t="shared" si="19"/>
        <v>8277</v>
      </c>
      <c r="Q90" s="14">
        <v>19</v>
      </c>
      <c r="R90" s="10">
        <v>234</v>
      </c>
      <c r="S90" s="9">
        <v>855</v>
      </c>
      <c r="T90" s="4">
        <f>T88</f>
        <v>615</v>
      </c>
      <c r="U90" s="4"/>
      <c r="V90" s="4">
        <f>V88</f>
        <v>5389</v>
      </c>
      <c r="W90" s="12">
        <v>-20</v>
      </c>
      <c r="X90" s="22">
        <f t="shared" si="20"/>
        <v>7593</v>
      </c>
    </row>
    <row r="91" spans="1:33">
      <c r="Q91" s="14">
        <v>20</v>
      </c>
      <c r="R91" s="10">
        <v>222</v>
      </c>
      <c r="S91" s="4">
        <f>S90</f>
        <v>855</v>
      </c>
      <c r="T91" s="4">
        <f>T88</f>
        <v>615</v>
      </c>
      <c r="U91" s="4"/>
      <c r="V91" s="4">
        <f>V88</f>
        <v>5389</v>
      </c>
      <c r="W91" s="12">
        <v>-20</v>
      </c>
      <c r="X91" s="22">
        <f t="shared" si="20"/>
        <v>7581</v>
      </c>
    </row>
    <row r="92" spans="1:33">
      <c r="C92" s="34"/>
      <c r="D92" s="34"/>
      <c r="E92" s="34"/>
      <c r="Q92" s="14">
        <v>21</v>
      </c>
      <c r="R92" s="10">
        <v>219</v>
      </c>
      <c r="S92" s="33"/>
      <c r="T92" s="9">
        <v>1410</v>
      </c>
      <c r="U92" s="4"/>
      <c r="V92" s="4">
        <f>V88</f>
        <v>5389</v>
      </c>
      <c r="W92" s="12">
        <v>-15</v>
      </c>
      <c r="X92" s="22">
        <f t="shared" si="20"/>
        <v>7523</v>
      </c>
    </row>
    <row r="93" spans="1:33">
      <c r="C93" s="34"/>
      <c r="D93" s="34"/>
      <c r="E93" s="34"/>
      <c r="Q93" s="14">
        <v>22</v>
      </c>
      <c r="R93" s="10">
        <v>215</v>
      </c>
      <c r="S93" s="4"/>
      <c r="T93" s="4">
        <f>T92</f>
        <v>1410</v>
      </c>
      <c r="U93" s="4"/>
      <c r="V93" s="4">
        <f>V88</f>
        <v>5389</v>
      </c>
      <c r="W93" s="12">
        <v>-15</v>
      </c>
      <c r="X93" s="22">
        <f t="shared" si="20"/>
        <v>7519</v>
      </c>
    </row>
    <row r="94" spans="1:33">
      <c r="C94" s="34"/>
      <c r="D94" s="34"/>
      <c r="E94" s="34"/>
      <c r="Q94" s="14">
        <v>23</v>
      </c>
      <c r="R94" s="10">
        <v>948</v>
      </c>
      <c r="S94" s="4"/>
      <c r="T94" s="4"/>
      <c r="U94" s="4">
        <f>D86</f>
        <v>5340</v>
      </c>
      <c r="V94" s="4">
        <f>E86</f>
        <v>565</v>
      </c>
      <c r="W94" s="12">
        <v>-3</v>
      </c>
      <c r="X94" s="22">
        <f>R94+S94+T94+U94+V94+W94+$AA$4+$U$4</f>
        <v>7355</v>
      </c>
    </row>
    <row r="95" spans="1:33">
      <c r="J95" t="s">
        <v>14</v>
      </c>
      <c r="Q95" s="14">
        <v>24</v>
      </c>
      <c r="R95" s="10">
        <v>205</v>
      </c>
      <c r="S95" s="4"/>
      <c r="T95" s="9">
        <v>685</v>
      </c>
      <c r="U95" s="4">
        <f>D86</f>
        <v>5340</v>
      </c>
      <c r="V95" s="4">
        <f>E86</f>
        <v>565</v>
      </c>
      <c r="W95" s="12">
        <v>-3</v>
      </c>
      <c r="X95" s="22">
        <f>R95+S95+T95+U95+V95+W95+$AA$4+$U$4</f>
        <v>7297</v>
      </c>
    </row>
    <row r="96" spans="1:33" ht="15" thickBot="1">
      <c r="Q96" s="16">
        <v>25</v>
      </c>
      <c r="R96" s="23">
        <v>201</v>
      </c>
      <c r="S96" s="17"/>
      <c r="T96" s="54">
        <f>T95</f>
        <v>685</v>
      </c>
      <c r="U96" s="17">
        <f>D86</f>
        <v>5340</v>
      </c>
      <c r="V96" s="17">
        <f>E86</f>
        <v>565</v>
      </c>
      <c r="W96" s="25">
        <v>-3</v>
      </c>
      <c r="X96" s="24">
        <f>R96+S96+T96+U96+V96+W96+$AA$4+$U$4</f>
        <v>7293</v>
      </c>
    </row>
    <row r="97" spans="21:23">
      <c r="U97" s="125" t="s">
        <v>94</v>
      </c>
      <c r="V97" t="s">
        <v>95</v>
      </c>
    </row>
    <row r="98" spans="21:23">
      <c r="V98" t="s">
        <v>96</v>
      </c>
      <c r="W98" s="126">
        <v>5330</v>
      </c>
    </row>
    <row r="99" spans="21:23">
      <c r="V99" t="s">
        <v>97</v>
      </c>
      <c r="W99" s="126">
        <v>5250</v>
      </c>
    </row>
    <row r="100" spans="21:23">
      <c r="V100" t="s">
        <v>98</v>
      </c>
      <c r="W100" s="126">
        <v>5400</v>
      </c>
    </row>
  </sheetData>
  <mergeCells count="102">
    <mergeCell ref="I81:O81"/>
    <mergeCell ref="A61:F61"/>
    <mergeCell ref="I61:N61"/>
    <mergeCell ref="P61:AD61"/>
    <mergeCell ref="P62:AD66"/>
    <mergeCell ref="A70:G70"/>
    <mergeCell ref="I70:O70"/>
    <mergeCell ref="Q70:X70"/>
    <mergeCell ref="Z70:AG70"/>
    <mergeCell ref="A6:F6"/>
    <mergeCell ref="G6:L6"/>
    <mergeCell ref="M6:R6"/>
    <mergeCell ref="S6:X6"/>
    <mergeCell ref="Y6:AD6"/>
    <mergeCell ref="G41:L57"/>
    <mergeCell ref="Y45:AD57"/>
    <mergeCell ref="A50:F57"/>
    <mergeCell ref="A8:F15"/>
    <mergeCell ref="G8:L24"/>
    <mergeCell ref="R8:R32"/>
    <mergeCell ref="Y8:AD20"/>
    <mergeCell ref="F16:F32"/>
    <mergeCell ref="AD21:AD32"/>
    <mergeCell ref="L25:L32"/>
    <mergeCell ref="S8:X24"/>
    <mergeCell ref="X25:X32"/>
    <mergeCell ref="S41:X57"/>
    <mergeCell ref="A5:AD5"/>
    <mergeCell ref="W3:X3"/>
    <mergeCell ref="Y3:Z3"/>
    <mergeCell ref="AA3:AB3"/>
    <mergeCell ref="AC3:AD3"/>
    <mergeCell ref="A4:C4"/>
    <mergeCell ref="D4:G4"/>
    <mergeCell ref="I4:K4"/>
    <mergeCell ref="L4:M4"/>
    <mergeCell ref="N4:O4"/>
    <mergeCell ref="P4:Q4"/>
    <mergeCell ref="U4:V4"/>
    <mergeCell ref="W4:X4"/>
    <mergeCell ref="Y4:Z4"/>
    <mergeCell ref="AA4:AB4"/>
    <mergeCell ref="AC4:AD4"/>
    <mergeCell ref="A1:AD1"/>
    <mergeCell ref="A2:AD2"/>
    <mergeCell ref="A3:C3"/>
    <mergeCell ref="D3:G3"/>
    <mergeCell ref="I3:K3"/>
    <mergeCell ref="L3:M3"/>
    <mergeCell ref="N3:O3"/>
    <mergeCell ref="P3:Q3"/>
    <mergeCell ref="R3:T3"/>
    <mergeCell ref="U3:V3"/>
    <mergeCell ref="AF14:AG14"/>
    <mergeCell ref="AH14:AI14"/>
    <mergeCell ref="AJ14:AJ15"/>
    <mergeCell ref="AF16:AF18"/>
    <mergeCell ref="AG16:AG18"/>
    <mergeCell ref="AH16:AH18"/>
    <mergeCell ref="AI16:AI18"/>
    <mergeCell ref="AJ16:AJ18"/>
    <mergeCell ref="AF6:AJ6"/>
    <mergeCell ref="AF7:AJ8"/>
    <mergeCell ref="AF9:AJ10"/>
    <mergeCell ref="AF11:AJ12"/>
    <mergeCell ref="AF13:AJ13"/>
    <mergeCell ref="AF25:AF28"/>
    <mergeCell ref="AG25:AG28"/>
    <mergeCell ref="AH25:AH28"/>
    <mergeCell ref="AI25:AI28"/>
    <mergeCell ref="AJ25:AJ28"/>
    <mergeCell ref="AF19:AF24"/>
    <mergeCell ref="AG19:AG24"/>
    <mergeCell ref="AH19:AH24"/>
    <mergeCell ref="AI19:AI24"/>
    <mergeCell ref="AJ19:AJ24"/>
    <mergeCell ref="AF33:AF36"/>
    <mergeCell ref="AG33:AG36"/>
    <mergeCell ref="AH33:AH36"/>
    <mergeCell ref="AI33:AI36"/>
    <mergeCell ref="AJ33:AJ36"/>
    <mergeCell ref="AF29:AF32"/>
    <mergeCell ref="AG29:AG32"/>
    <mergeCell ref="AH29:AH32"/>
    <mergeCell ref="AI29:AI32"/>
    <mergeCell ref="AJ29:AJ32"/>
    <mergeCell ref="AG47:AG49"/>
    <mergeCell ref="AH47:AH49"/>
    <mergeCell ref="AI47:AI49"/>
    <mergeCell ref="AJ47:AJ49"/>
    <mergeCell ref="AF50:AJ51"/>
    <mergeCell ref="AH37:AH40"/>
    <mergeCell ref="AI37:AI40"/>
    <mergeCell ref="AJ37:AJ40"/>
    <mergeCell ref="AF41:AF46"/>
    <mergeCell ref="AG41:AG46"/>
    <mergeCell ref="AH41:AH46"/>
    <mergeCell ref="AI41:AI46"/>
    <mergeCell ref="AJ41:AJ46"/>
    <mergeCell ref="AF37:AF40"/>
    <mergeCell ref="AG37:AG40"/>
    <mergeCell ref="AF47:AF49"/>
  </mergeCells>
  <conditionalFormatting sqref="K25:K40">
    <cfRule type="containsBlanks" priority="16" stopIfTrue="1">
      <formula>LEN(TRIM(K25))=0</formula>
    </cfRule>
    <cfRule type="cellIs" dxfId="67" priority="17" stopIfTrue="1" operator="between">
      <formula>-$R$4</formula>
      <formula>$R$4</formula>
    </cfRule>
    <cfRule type="cellIs" dxfId="66" priority="18" stopIfTrue="1" operator="between">
      <formula>$R$4</formula>
      <formula>$S$4</formula>
    </cfRule>
    <cfRule type="cellIs" dxfId="65" priority="19" stopIfTrue="1" operator="between">
      <formula>-$R$4</formula>
      <formula>-$S$4</formula>
    </cfRule>
    <cfRule type="cellIs" dxfId="64" priority="20" operator="notBetween">
      <formula>-$S$4</formula>
      <formula>$S$4</formula>
    </cfRule>
  </conditionalFormatting>
  <conditionalFormatting sqref="Q8:Q57 E16:E49">
    <cfRule type="containsBlanks" priority="21" stopIfTrue="1">
      <formula>LEN(TRIM(E8))=0</formula>
    </cfRule>
    <cfRule type="cellIs" dxfId="63" priority="22" stopIfTrue="1" operator="between">
      <formula>-$R$4</formula>
      <formula>$R$4</formula>
    </cfRule>
    <cfRule type="cellIs" dxfId="62" priority="23" stopIfTrue="1" operator="between">
      <formula>$R$4</formula>
      <formula>$S$4</formula>
    </cfRule>
    <cfRule type="cellIs" dxfId="61" priority="24" stopIfTrue="1" operator="between">
      <formula>-$R$4</formula>
      <formula>-$S$4</formula>
    </cfRule>
    <cfRule type="cellIs" dxfId="60" priority="25" operator="notBetween">
      <formula>-$S$4</formula>
      <formula>$S$4</formula>
    </cfRule>
  </conditionalFormatting>
  <conditionalFormatting sqref="W25:W40">
    <cfRule type="containsBlanks" priority="1" stopIfTrue="1">
      <formula>LEN(TRIM(W25))=0</formula>
    </cfRule>
    <cfRule type="cellIs" dxfId="59" priority="2" stopIfTrue="1" operator="between">
      <formula>-$R$4</formula>
      <formula>$R$4</formula>
    </cfRule>
    <cfRule type="cellIs" dxfId="58" priority="3" stopIfTrue="1" operator="between">
      <formula>$R$4</formula>
      <formula>$S$4</formula>
    </cfRule>
    <cfRule type="cellIs" dxfId="57" priority="4" stopIfTrue="1" operator="between">
      <formula>-$R$4</formula>
      <formula>-$S$4</formula>
    </cfRule>
    <cfRule type="cellIs" dxfId="56" priority="5" operator="notBetween">
      <formula>-$S$4</formula>
      <formula>$S$4</formula>
    </cfRule>
  </conditionalFormatting>
  <conditionalFormatting sqref="AC21:AC44">
    <cfRule type="containsBlanks" priority="6" stopIfTrue="1">
      <formula>LEN(TRIM(AC21))=0</formula>
    </cfRule>
    <cfRule type="cellIs" dxfId="55" priority="7" stopIfTrue="1" operator="between">
      <formula>-$R$4</formula>
      <formula>$R$4</formula>
    </cfRule>
    <cfRule type="cellIs" dxfId="54" priority="8" stopIfTrue="1" operator="between">
      <formula>$R$4</formula>
      <formula>$S$4</formula>
    </cfRule>
    <cfRule type="cellIs" dxfId="53" priority="9" stopIfTrue="1" operator="between">
      <formula>-$R$4</formula>
      <formula>-$S$4</formula>
    </cfRule>
    <cfRule type="cellIs" dxfId="52" priority="10" operator="notBetween">
      <formula>-$S$4</formula>
      <formula>$S$4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2A7E8-D9C2-430A-8D2B-A5CB34973465}">
  <dimension ref="A1:AJ100"/>
  <sheetViews>
    <sheetView zoomScale="80" zoomScaleNormal="80" workbookViewId="0">
      <selection activeCell="P3" sqref="P3:Q4"/>
    </sheetView>
  </sheetViews>
  <sheetFormatPr baseColWidth="10" defaultColWidth="8.69140625" defaultRowHeight="14.6"/>
  <cols>
    <col min="18" max="18" width="8.61328125" customWidth="1"/>
  </cols>
  <sheetData>
    <row r="1" spans="1:36" ht="25.75" thickBot="1">
      <c r="A1" s="153" t="s">
        <v>103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5"/>
    </row>
    <row r="2" spans="1:36" ht="24" thickBot="1">
      <c r="A2" s="167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9"/>
      <c r="X2" s="169"/>
      <c r="Y2" s="169"/>
      <c r="Z2" s="169"/>
      <c r="AA2" s="169"/>
      <c r="AB2" s="169"/>
      <c r="AC2" s="169"/>
      <c r="AD2" s="170"/>
    </row>
    <row r="3" spans="1:36" ht="25.3">
      <c r="A3" s="163" t="s">
        <v>0</v>
      </c>
      <c r="B3" s="164"/>
      <c r="C3" s="164"/>
      <c r="D3" s="171"/>
      <c r="E3" s="171"/>
      <c r="F3" s="171"/>
      <c r="G3" s="172"/>
      <c r="H3" s="49" t="s">
        <v>1</v>
      </c>
      <c r="I3" s="184" t="s">
        <v>79</v>
      </c>
      <c r="J3" s="184"/>
      <c r="K3" s="185"/>
      <c r="L3" s="188" t="s">
        <v>21</v>
      </c>
      <c r="M3" s="189"/>
      <c r="N3" s="163" t="s">
        <v>22</v>
      </c>
      <c r="O3" s="164"/>
      <c r="P3" s="173" t="s">
        <v>99</v>
      </c>
      <c r="Q3" s="174"/>
      <c r="R3" s="178" t="s">
        <v>48</v>
      </c>
      <c r="S3" s="179"/>
      <c r="T3" s="180"/>
      <c r="U3" s="196" t="s">
        <v>23</v>
      </c>
      <c r="V3" s="197"/>
      <c r="W3" s="195" t="s">
        <v>15</v>
      </c>
      <c r="X3" s="175"/>
      <c r="Y3" s="175" t="s">
        <v>16</v>
      </c>
      <c r="Z3" s="175"/>
      <c r="AA3" s="175" t="s">
        <v>18</v>
      </c>
      <c r="AB3" s="175"/>
      <c r="AC3" s="175" t="s">
        <v>17</v>
      </c>
      <c r="AD3" s="181"/>
    </row>
    <row r="4" spans="1:36" ht="24" customHeight="1" thickBot="1">
      <c r="A4" s="165" t="s">
        <v>24</v>
      </c>
      <c r="B4" s="166"/>
      <c r="C4" s="166"/>
      <c r="D4" s="198"/>
      <c r="E4" s="198"/>
      <c r="F4" s="198"/>
      <c r="G4" s="199"/>
      <c r="H4" s="48" t="s">
        <v>2</v>
      </c>
      <c r="I4" s="182"/>
      <c r="J4" s="182"/>
      <c r="K4" s="183"/>
      <c r="L4" s="190"/>
      <c r="M4" s="191"/>
      <c r="N4" s="165" t="s">
        <v>25</v>
      </c>
      <c r="O4" s="166"/>
      <c r="P4" s="176" t="s">
        <v>99</v>
      </c>
      <c r="Q4" s="177"/>
      <c r="R4" s="94">
        <v>10</v>
      </c>
      <c r="S4" s="86">
        <v>15</v>
      </c>
      <c r="T4" s="93" t="s">
        <v>49</v>
      </c>
      <c r="U4" s="186">
        <v>0</v>
      </c>
      <c r="V4" s="187"/>
      <c r="W4" s="192">
        <v>520</v>
      </c>
      <c r="X4" s="193"/>
      <c r="Y4" s="193">
        <v>485</v>
      </c>
      <c r="Z4" s="193"/>
      <c r="AA4" s="193">
        <v>505</v>
      </c>
      <c r="AB4" s="193"/>
      <c r="AC4" s="193">
        <v>520</v>
      </c>
      <c r="AD4" s="194"/>
    </row>
    <row r="5" spans="1:36" ht="15" thickBot="1">
      <c r="A5" s="156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8"/>
      <c r="M5" s="158"/>
      <c r="N5" s="157"/>
      <c r="O5" s="157"/>
      <c r="P5" s="157"/>
      <c r="Q5" s="157"/>
      <c r="R5" s="157"/>
      <c r="S5" s="157"/>
      <c r="T5" s="157"/>
      <c r="U5" s="157"/>
      <c r="V5" s="157"/>
      <c r="W5" s="158"/>
      <c r="X5" s="158"/>
      <c r="Y5" s="158"/>
      <c r="Z5" s="158"/>
      <c r="AA5" s="158"/>
      <c r="AB5" s="158"/>
      <c r="AC5" s="158"/>
      <c r="AD5" s="159"/>
    </row>
    <row r="6" spans="1:36" ht="18.899999999999999" thickBot="1">
      <c r="A6" s="160" t="s">
        <v>3</v>
      </c>
      <c r="B6" s="161"/>
      <c r="C6" s="161"/>
      <c r="D6" s="161"/>
      <c r="E6" s="161"/>
      <c r="F6" s="162"/>
      <c r="G6" s="160" t="s">
        <v>9</v>
      </c>
      <c r="H6" s="161"/>
      <c r="I6" s="161"/>
      <c r="J6" s="161"/>
      <c r="K6" s="161"/>
      <c r="L6" s="162"/>
      <c r="M6" s="160" t="s">
        <v>10</v>
      </c>
      <c r="N6" s="161"/>
      <c r="O6" s="161"/>
      <c r="P6" s="161"/>
      <c r="Q6" s="161"/>
      <c r="R6" s="162"/>
      <c r="S6" s="160" t="s">
        <v>47</v>
      </c>
      <c r="T6" s="161"/>
      <c r="U6" s="161"/>
      <c r="V6" s="161"/>
      <c r="W6" s="161"/>
      <c r="X6" s="162"/>
      <c r="Y6" s="160" t="s">
        <v>4</v>
      </c>
      <c r="Z6" s="161"/>
      <c r="AA6" s="161"/>
      <c r="AB6" s="161"/>
      <c r="AC6" s="161"/>
      <c r="AD6" s="162"/>
      <c r="AF6" s="226" t="s">
        <v>89</v>
      </c>
      <c r="AG6" s="227"/>
      <c r="AH6" s="227"/>
      <c r="AI6" s="227"/>
      <c r="AJ6" s="228"/>
    </row>
    <row r="7" spans="1:36" ht="15" thickBot="1">
      <c r="A7" s="1" t="s">
        <v>38</v>
      </c>
      <c r="B7" s="2" t="s">
        <v>39</v>
      </c>
      <c r="C7" s="2" t="s">
        <v>5</v>
      </c>
      <c r="D7" s="2" t="s">
        <v>20</v>
      </c>
      <c r="E7" s="2" t="s">
        <v>40</v>
      </c>
      <c r="F7" s="3" t="s">
        <v>41</v>
      </c>
      <c r="G7" s="1" t="s">
        <v>38</v>
      </c>
      <c r="H7" s="2" t="s">
        <v>39</v>
      </c>
      <c r="I7" s="2" t="s">
        <v>5</v>
      </c>
      <c r="J7" s="2" t="s">
        <v>20</v>
      </c>
      <c r="K7" s="2" t="s">
        <v>40</v>
      </c>
      <c r="L7" s="3" t="s">
        <v>41</v>
      </c>
      <c r="M7" s="1" t="s">
        <v>38</v>
      </c>
      <c r="N7" s="2" t="s">
        <v>39</v>
      </c>
      <c r="O7" s="2" t="s">
        <v>5</v>
      </c>
      <c r="P7" s="2" t="s">
        <v>20</v>
      </c>
      <c r="Q7" s="2" t="s">
        <v>40</v>
      </c>
      <c r="R7" s="3" t="s">
        <v>41</v>
      </c>
      <c r="S7" s="1" t="s">
        <v>38</v>
      </c>
      <c r="T7" s="2" t="s">
        <v>39</v>
      </c>
      <c r="U7" s="2" t="s">
        <v>37</v>
      </c>
      <c r="V7" s="2" t="s">
        <v>20</v>
      </c>
      <c r="W7" s="2" t="s">
        <v>40</v>
      </c>
      <c r="X7" s="3" t="s">
        <v>41</v>
      </c>
      <c r="Y7" s="1" t="s">
        <v>38</v>
      </c>
      <c r="Z7" s="2" t="s">
        <v>39</v>
      </c>
      <c r="AA7" s="2" t="s">
        <v>5</v>
      </c>
      <c r="AB7" s="2" t="s">
        <v>20</v>
      </c>
      <c r="AC7" s="2" t="s">
        <v>40</v>
      </c>
      <c r="AD7" s="3" t="s">
        <v>41</v>
      </c>
      <c r="AF7" s="229" t="s">
        <v>90</v>
      </c>
      <c r="AG7" s="230"/>
      <c r="AH7" s="230"/>
      <c r="AI7" s="230"/>
      <c r="AJ7" s="231"/>
    </row>
    <row r="8" spans="1:36">
      <c r="A8" s="222" t="s">
        <v>34</v>
      </c>
      <c r="B8" s="223"/>
      <c r="C8" s="223"/>
      <c r="D8" s="223"/>
      <c r="E8" s="223"/>
      <c r="F8" s="224"/>
      <c r="G8" s="222" t="s">
        <v>34</v>
      </c>
      <c r="H8" s="223"/>
      <c r="I8" s="223"/>
      <c r="J8" s="223"/>
      <c r="K8" s="223"/>
      <c r="L8" s="224"/>
      <c r="M8" s="35">
        <v>25</v>
      </c>
      <c r="N8" s="36"/>
      <c r="O8" s="36">
        <f>O57</f>
        <v>7444</v>
      </c>
      <c r="P8" s="37"/>
      <c r="Q8" s="91" t="str">
        <f t="shared" ref="Q8:Q57" si="0">IF(ISBLANK(N8),"",(N8-(O8+P8)))</f>
        <v/>
      </c>
      <c r="R8" s="219"/>
      <c r="S8" s="222" t="s">
        <v>34</v>
      </c>
      <c r="T8" s="223"/>
      <c r="U8" s="223"/>
      <c r="V8" s="223"/>
      <c r="W8" s="223"/>
      <c r="X8" s="224"/>
      <c r="Y8" s="222" t="s">
        <v>34</v>
      </c>
      <c r="Z8" s="223"/>
      <c r="AA8" s="223"/>
      <c r="AB8" s="223"/>
      <c r="AC8" s="223"/>
      <c r="AD8" s="224"/>
      <c r="AF8" s="232"/>
      <c r="AG8" s="233"/>
      <c r="AH8" s="233"/>
      <c r="AI8" s="233"/>
      <c r="AJ8" s="234"/>
    </row>
    <row r="9" spans="1:36">
      <c r="A9" s="212"/>
      <c r="B9" s="213"/>
      <c r="C9" s="213"/>
      <c r="D9" s="213"/>
      <c r="E9" s="213"/>
      <c r="F9" s="214"/>
      <c r="G9" s="212"/>
      <c r="H9" s="213"/>
      <c r="I9" s="213"/>
      <c r="J9" s="213"/>
      <c r="K9" s="213"/>
      <c r="L9" s="214"/>
      <c r="M9" s="31">
        <v>24</v>
      </c>
      <c r="N9" s="51"/>
      <c r="O9" s="51">
        <f>O56</f>
        <v>7448</v>
      </c>
      <c r="P9" s="32"/>
      <c r="Q9" s="87" t="str">
        <f t="shared" si="0"/>
        <v/>
      </c>
      <c r="R9" s="220"/>
      <c r="S9" s="212"/>
      <c r="T9" s="213"/>
      <c r="U9" s="213"/>
      <c r="V9" s="213"/>
      <c r="W9" s="213"/>
      <c r="X9" s="214"/>
      <c r="Y9" s="212"/>
      <c r="Z9" s="213"/>
      <c r="AA9" s="213"/>
      <c r="AB9" s="213"/>
      <c r="AC9" s="213"/>
      <c r="AD9" s="214"/>
      <c r="AF9" s="232" t="s">
        <v>91</v>
      </c>
      <c r="AG9" s="233"/>
      <c r="AH9" s="233"/>
      <c r="AI9" s="233"/>
      <c r="AJ9" s="234"/>
    </row>
    <row r="10" spans="1:36">
      <c r="A10" s="212"/>
      <c r="B10" s="213"/>
      <c r="C10" s="213"/>
      <c r="D10" s="213"/>
      <c r="E10" s="213"/>
      <c r="F10" s="214"/>
      <c r="G10" s="212"/>
      <c r="H10" s="213"/>
      <c r="I10" s="213"/>
      <c r="J10" s="213"/>
      <c r="K10" s="213"/>
      <c r="L10" s="214"/>
      <c r="M10" s="18">
        <v>23</v>
      </c>
      <c r="N10" s="13"/>
      <c r="O10" s="13">
        <f>O55</f>
        <v>7507</v>
      </c>
      <c r="P10" s="5"/>
      <c r="Q10" s="87" t="str">
        <f t="shared" si="0"/>
        <v/>
      </c>
      <c r="R10" s="220"/>
      <c r="S10" s="212"/>
      <c r="T10" s="213"/>
      <c r="U10" s="213"/>
      <c r="V10" s="213"/>
      <c r="W10" s="213"/>
      <c r="X10" s="214"/>
      <c r="Y10" s="212"/>
      <c r="Z10" s="213"/>
      <c r="AA10" s="213"/>
      <c r="AB10" s="213"/>
      <c r="AC10" s="213"/>
      <c r="AD10" s="214"/>
      <c r="AF10" s="232"/>
      <c r="AG10" s="233"/>
      <c r="AH10" s="233"/>
      <c r="AI10" s="233"/>
      <c r="AJ10" s="234"/>
    </row>
    <row r="11" spans="1:36">
      <c r="A11" s="212"/>
      <c r="B11" s="213"/>
      <c r="C11" s="213"/>
      <c r="D11" s="213"/>
      <c r="E11" s="213"/>
      <c r="F11" s="214"/>
      <c r="G11" s="212"/>
      <c r="H11" s="213"/>
      <c r="I11" s="213"/>
      <c r="J11" s="213"/>
      <c r="K11" s="213"/>
      <c r="L11" s="214"/>
      <c r="M11" s="14">
        <v>22</v>
      </c>
      <c r="N11" s="4"/>
      <c r="O11" s="4">
        <f>O54</f>
        <v>7674</v>
      </c>
      <c r="P11" s="5"/>
      <c r="Q11" s="87" t="str">
        <f t="shared" si="0"/>
        <v/>
      </c>
      <c r="R11" s="220"/>
      <c r="S11" s="212"/>
      <c r="T11" s="213"/>
      <c r="U11" s="213"/>
      <c r="V11" s="213"/>
      <c r="W11" s="213"/>
      <c r="X11" s="214"/>
      <c r="Y11" s="212"/>
      <c r="Z11" s="213"/>
      <c r="AA11" s="213"/>
      <c r="AB11" s="213"/>
      <c r="AC11" s="213"/>
      <c r="AD11" s="214"/>
      <c r="AF11" s="232" t="s">
        <v>92</v>
      </c>
      <c r="AG11" s="233"/>
      <c r="AH11" s="233"/>
      <c r="AI11" s="233"/>
      <c r="AJ11" s="234"/>
    </row>
    <row r="12" spans="1:36">
      <c r="A12" s="212"/>
      <c r="B12" s="213"/>
      <c r="C12" s="213"/>
      <c r="D12" s="213"/>
      <c r="E12" s="213"/>
      <c r="F12" s="214"/>
      <c r="G12" s="212"/>
      <c r="H12" s="213"/>
      <c r="I12" s="213"/>
      <c r="J12" s="213"/>
      <c r="K12" s="213"/>
      <c r="L12" s="214"/>
      <c r="M12" s="14">
        <v>21</v>
      </c>
      <c r="N12" s="4"/>
      <c r="O12" s="4">
        <f>O53</f>
        <v>7679</v>
      </c>
      <c r="P12" s="5"/>
      <c r="Q12" s="87" t="str">
        <f t="shared" si="0"/>
        <v/>
      </c>
      <c r="R12" s="220"/>
      <c r="S12" s="212"/>
      <c r="T12" s="213"/>
      <c r="U12" s="213"/>
      <c r="V12" s="213"/>
      <c r="W12" s="213"/>
      <c r="X12" s="214"/>
      <c r="Y12" s="212"/>
      <c r="Z12" s="213"/>
      <c r="AA12" s="213"/>
      <c r="AB12" s="213"/>
      <c r="AC12" s="213"/>
      <c r="AD12" s="214"/>
      <c r="AF12" s="232"/>
      <c r="AG12" s="233"/>
      <c r="AH12" s="233"/>
      <c r="AI12" s="233"/>
      <c r="AJ12" s="234"/>
    </row>
    <row r="13" spans="1:36" ht="15" thickBot="1">
      <c r="A13" s="212"/>
      <c r="B13" s="213"/>
      <c r="C13" s="213"/>
      <c r="D13" s="213"/>
      <c r="E13" s="213"/>
      <c r="F13" s="214"/>
      <c r="G13" s="212"/>
      <c r="H13" s="213"/>
      <c r="I13" s="213"/>
      <c r="J13" s="213"/>
      <c r="K13" s="213"/>
      <c r="L13" s="214"/>
      <c r="M13" s="14">
        <v>20</v>
      </c>
      <c r="N13" s="4"/>
      <c r="O13" s="4">
        <f>O52</f>
        <v>7739</v>
      </c>
      <c r="P13" s="5"/>
      <c r="Q13" s="87" t="str">
        <f t="shared" si="0"/>
        <v/>
      </c>
      <c r="R13" s="220"/>
      <c r="S13" s="212"/>
      <c r="T13" s="213"/>
      <c r="U13" s="213"/>
      <c r="V13" s="213"/>
      <c r="W13" s="213"/>
      <c r="X13" s="214"/>
      <c r="Y13" s="212"/>
      <c r="Z13" s="213"/>
      <c r="AA13" s="213"/>
      <c r="AB13" s="213"/>
      <c r="AC13" s="213"/>
      <c r="AD13" s="214"/>
      <c r="AF13" s="251"/>
      <c r="AG13" s="252"/>
      <c r="AH13" s="252"/>
      <c r="AI13" s="252"/>
      <c r="AJ13" s="253"/>
    </row>
    <row r="14" spans="1:36">
      <c r="A14" s="212"/>
      <c r="B14" s="213"/>
      <c r="C14" s="213"/>
      <c r="D14" s="213"/>
      <c r="E14" s="213"/>
      <c r="F14" s="214"/>
      <c r="G14" s="212"/>
      <c r="H14" s="213"/>
      <c r="I14" s="213"/>
      <c r="J14" s="213"/>
      <c r="K14" s="213"/>
      <c r="L14" s="214"/>
      <c r="M14" s="14">
        <v>19</v>
      </c>
      <c r="N14" s="4"/>
      <c r="O14" s="4">
        <f>O51</f>
        <v>7751</v>
      </c>
      <c r="P14" s="5"/>
      <c r="Q14" s="87" t="str">
        <f t="shared" si="0"/>
        <v/>
      </c>
      <c r="R14" s="220"/>
      <c r="S14" s="212"/>
      <c r="T14" s="213"/>
      <c r="U14" s="213"/>
      <c r="V14" s="213"/>
      <c r="W14" s="213"/>
      <c r="X14" s="214"/>
      <c r="Y14" s="212"/>
      <c r="Z14" s="213"/>
      <c r="AA14" s="213"/>
      <c r="AB14" s="213"/>
      <c r="AC14" s="213"/>
      <c r="AD14" s="214"/>
      <c r="AF14" s="254" t="s">
        <v>64</v>
      </c>
      <c r="AG14" s="255"/>
      <c r="AH14" s="254" t="s">
        <v>66</v>
      </c>
      <c r="AI14" s="255"/>
      <c r="AJ14" s="131" t="s">
        <v>87</v>
      </c>
    </row>
    <row r="15" spans="1:36" ht="15" thickBot="1">
      <c r="A15" s="215"/>
      <c r="B15" s="158"/>
      <c r="C15" s="158"/>
      <c r="D15" s="158"/>
      <c r="E15" s="158"/>
      <c r="F15" s="159"/>
      <c r="G15" s="212"/>
      <c r="H15" s="213"/>
      <c r="I15" s="213"/>
      <c r="J15" s="213"/>
      <c r="K15" s="213"/>
      <c r="L15" s="214"/>
      <c r="M15" s="14">
        <v>18</v>
      </c>
      <c r="N15" s="4"/>
      <c r="O15" s="4">
        <f>O50</f>
        <v>7843</v>
      </c>
      <c r="P15" s="5"/>
      <c r="Q15" s="87" t="str">
        <f t="shared" si="0"/>
        <v/>
      </c>
      <c r="R15" s="220"/>
      <c r="S15" s="212"/>
      <c r="T15" s="213"/>
      <c r="U15" s="213"/>
      <c r="V15" s="213"/>
      <c r="W15" s="213"/>
      <c r="X15" s="214"/>
      <c r="Y15" s="212"/>
      <c r="Z15" s="213"/>
      <c r="AA15" s="213"/>
      <c r="AB15" s="213"/>
      <c r="AC15" s="213"/>
      <c r="AD15" s="214"/>
      <c r="AF15" s="16" t="s">
        <v>86</v>
      </c>
      <c r="AG15" s="41" t="s">
        <v>41</v>
      </c>
      <c r="AH15" s="16" t="s">
        <v>86</v>
      </c>
      <c r="AI15" s="41" t="s">
        <v>41</v>
      </c>
      <c r="AJ15" s="132"/>
    </row>
    <row r="16" spans="1:36">
      <c r="A16" s="35">
        <v>17</v>
      </c>
      <c r="B16" s="99"/>
      <c r="C16" s="36">
        <f>C49</f>
        <v>7436</v>
      </c>
      <c r="D16" s="37"/>
      <c r="E16" s="91" t="str">
        <f t="shared" ref="E16:E49" si="1">IF(ISBLANK(B16),"",(B16-(C16+D16)))</f>
        <v/>
      </c>
      <c r="F16" s="206"/>
      <c r="G16" s="212"/>
      <c r="H16" s="213"/>
      <c r="I16" s="213"/>
      <c r="J16" s="213"/>
      <c r="K16" s="213"/>
      <c r="L16" s="214"/>
      <c r="M16" s="14">
        <v>17</v>
      </c>
      <c r="N16" s="4"/>
      <c r="O16" s="4">
        <f>O49</f>
        <v>7935</v>
      </c>
      <c r="P16" s="5"/>
      <c r="Q16" s="87" t="str">
        <f t="shared" si="0"/>
        <v/>
      </c>
      <c r="R16" s="220"/>
      <c r="S16" s="212"/>
      <c r="T16" s="213"/>
      <c r="U16" s="213"/>
      <c r="V16" s="213"/>
      <c r="W16" s="213"/>
      <c r="X16" s="214"/>
      <c r="Y16" s="212"/>
      <c r="Z16" s="213"/>
      <c r="AA16" s="213"/>
      <c r="AB16" s="213"/>
      <c r="AC16" s="213"/>
      <c r="AD16" s="214"/>
      <c r="AF16" s="133" t="s">
        <v>75</v>
      </c>
      <c r="AG16" s="135">
        <f>SUM(B16:B18)/3 - SUM(C16:C18)/3</f>
        <v>-7471.666666666667</v>
      </c>
      <c r="AH16" s="133" t="s">
        <v>75</v>
      </c>
      <c r="AI16" s="135">
        <f>SUM(N8:N10)/3 - SUM(O8:O10)/3</f>
        <v>-7466.333333333333</v>
      </c>
      <c r="AJ16" s="137">
        <f>AG16-AI16</f>
        <v>-5.3333333333339397</v>
      </c>
    </row>
    <row r="17" spans="1:36">
      <c r="A17" s="18">
        <v>16</v>
      </c>
      <c r="B17" s="72"/>
      <c r="C17" s="13">
        <f>C48</f>
        <v>7449</v>
      </c>
      <c r="D17" s="5"/>
      <c r="E17" s="87" t="str">
        <f t="shared" si="1"/>
        <v/>
      </c>
      <c r="F17" s="207"/>
      <c r="G17" s="212"/>
      <c r="H17" s="213"/>
      <c r="I17" s="213"/>
      <c r="J17" s="213"/>
      <c r="K17" s="213"/>
      <c r="L17" s="214"/>
      <c r="M17" s="20">
        <v>16</v>
      </c>
      <c r="N17" s="7"/>
      <c r="O17" s="7">
        <f>O48</f>
        <v>8112</v>
      </c>
      <c r="P17" s="5"/>
      <c r="Q17" s="87" t="str">
        <f t="shared" si="0"/>
        <v/>
      </c>
      <c r="R17" s="220"/>
      <c r="S17" s="212"/>
      <c r="T17" s="213"/>
      <c r="U17" s="213"/>
      <c r="V17" s="213"/>
      <c r="W17" s="213"/>
      <c r="X17" s="214"/>
      <c r="Y17" s="212"/>
      <c r="Z17" s="213"/>
      <c r="AA17" s="213"/>
      <c r="AB17" s="213"/>
      <c r="AC17" s="213"/>
      <c r="AD17" s="214"/>
      <c r="AF17" s="134"/>
      <c r="AG17" s="136"/>
      <c r="AH17" s="134"/>
      <c r="AI17" s="136"/>
      <c r="AJ17" s="138"/>
    </row>
    <row r="18" spans="1:36">
      <c r="A18" s="18">
        <v>15</v>
      </c>
      <c r="B18" s="72"/>
      <c r="C18" s="13">
        <f>C47</f>
        <v>7530</v>
      </c>
      <c r="D18" s="30"/>
      <c r="E18" s="87" t="str">
        <f t="shared" si="1"/>
        <v/>
      </c>
      <c r="F18" s="207"/>
      <c r="G18" s="212"/>
      <c r="H18" s="213"/>
      <c r="I18" s="213"/>
      <c r="J18" s="213"/>
      <c r="K18" s="213"/>
      <c r="L18" s="214"/>
      <c r="M18" s="20">
        <v>15</v>
      </c>
      <c r="N18" s="7"/>
      <c r="O18" s="7">
        <f>O47</f>
        <v>8090</v>
      </c>
      <c r="P18" s="5"/>
      <c r="Q18" s="87" t="str">
        <f t="shared" si="0"/>
        <v/>
      </c>
      <c r="R18" s="220"/>
      <c r="S18" s="212"/>
      <c r="T18" s="213"/>
      <c r="U18" s="213"/>
      <c r="V18" s="213"/>
      <c r="W18" s="213"/>
      <c r="X18" s="214"/>
      <c r="Y18" s="212"/>
      <c r="Z18" s="213"/>
      <c r="AA18" s="213"/>
      <c r="AB18" s="213"/>
      <c r="AC18" s="213"/>
      <c r="AD18" s="214"/>
      <c r="AF18" s="134"/>
      <c r="AG18" s="136"/>
      <c r="AH18" s="134"/>
      <c r="AI18" s="136"/>
      <c r="AJ18" s="138"/>
    </row>
    <row r="19" spans="1:36">
      <c r="A19" s="19">
        <v>14</v>
      </c>
      <c r="B19" s="73"/>
      <c r="C19" s="6">
        <f>C46</f>
        <v>7673</v>
      </c>
      <c r="D19" s="5"/>
      <c r="E19" s="87" t="str">
        <f t="shared" si="1"/>
        <v/>
      </c>
      <c r="F19" s="207"/>
      <c r="G19" s="212"/>
      <c r="H19" s="213"/>
      <c r="I19" s="213"/>
      <c r="J19" s="213"/>
      <c r="K19" s="213"/>
      <c r="L19" s="214"/>
      <c r="M19" s="20">
        <v>14</v>
      </c>
      <c r="N19" s="7"/>
      <c r="O19" s="7">
        <f>O46</f>
        <v>8083</v>
      </c>
      <c r="P19" s="5"/>
      <c r="Q19" s="87" t="str">
        <f t="shared" si="0"/>
        <v/>
      </c>
      <c r="R19" s="220"/>
      <c r="S19" s="212"/>
      <c r="T19" s="213"/>
      <c r="U19" s="213"/>
      <c r="V19" s="213"/>
      <c r="W19" s="213"/>
      <c r="X19" s="214"/>
      <c r="Y19" s="212"/>
      <c r="Z19" s="213"/>
      <c r="AA19" s="213"/>
      <c r="AB19" s="213"/>
      <c r="AC19" s="213"/>
      <c r="AD19" s="214"/>
      <c r="AF19" s="143" t="s">
        <v>85</v>
      </c>
      <c r="AG19" s="140">
        <f>SUM(B19:B24)/6 - SUM(C19:C24)/6</f>
        <v>-7776.333333333333</v>
      </c>
      <c r="AH19" s="143" t="s">
        <v>85</v>
      </c>
      <c r="AI19" s="140">
        <f>SUM(N11:N16)/6 - SUM(O11:P16)/6</f>
        <v>-7770.166666666667</v>
      </c>
      <c r="AJ19" s="138">
        <f>AG19-AI19</f>
        <v>-6.1666666666660603</v>
      </c>
    </row>
    <row r="20" spans="1:36" ht="15" thickBot="1">
      <c r="A20" s="19">
        <v>13</v>
      </c>
      <c r="B20" s="73"/>
      <c r="C20" s="6">
        <f>C45</f>
        <v>7679</v>
      </c>
      <c r="D20" s="5"/>
      <c r="E20" s="87" t="str">
        <f t="shared" si="1"/>
        <v/>
      </c>
      <c r="F20" s="207"/>
      <c r="G20" s="212"/>
      <c r="H20" s="213"/>
      <c r="I20" s="213"/>
      <c r="J20" s="213"/>
      <c r="K20" s="213"/>
      <c r="L20" s="214"/>
      <c r="M20" s="20">
        <v>13</v>
      </c>
      <c r="N20" s="7"/>
      <c r="O20" s="7">
        <f>O45</f>
        <v>8103</v>
      </c>
      <c r="P20" s="5"/>
      <c r="Q20" s="87" t="str">
        <f t="shared" si="0"/>
        <v/>
      </c>
      <c r="R20" s="220"/>
      <c r="S20" s="212"/>
      <c r="T20" s="213"/>
      <c r="U20" s="213"/>
      <c r="V20" s="213"/>
      <c r="W20" s="213"/>
      <c r="X20" s="214"/>
      <c r="Y20" s="212"/>
      <c r="Z20" s="213"/>
      <c r="AA20" s="213"/>
      <c r="AB20" s="213"/>
      <c r="AC20" s="213"/>
      <c r="AD20" s="214"/>
      <c r="AF20" s="143"/>
      <c r="AG20" s="140"/>
      <c r="AH20" s="143"/>
      <c r="AI20" s="140"/>
      <c r="AJ20" s="138"/>
    </row>
    <row r="21" spans="1:36">
      <c r="A21" s="14">
        <v>12</v>
      </c>
      <c r="B21" s="74"/>
      <c r="C21" s="4">
        <f>C44</f>
        <v>7746</v>
      </c>
      <c r="D21" s="5"/>
      <c r="E21" s="87" t="str">
        <f t="shared" si="1"/>
        <v/>
      </c>
      <c r="F21" s="207"/>
      <c r="G21" s="212"/>
      <c r="H21" s="213"/>
      <c r="I21" s="213"/>
      <c r="J21" s="213"/>
      <c r="K21" s="213"/>
      <c r="L21" s="214"/>
      <c r="M21" s="20">
        <v>12</v>
      </c>
      <c r="N21" s="7"/>
      <c r="O21" s="7">
        <f>O44</f>
        <v>8161</v>
      </c>
      <c r="P21" s="5"/>
      <c r="Q21" s="87" t="str">
        <f t="shared" si="0"/>
        <v/>
      </c>
      <c r="R21" s="220"/>
      <c r="S21" s="212"/>
      <c r="T21" s="213"/>
      <c r="U21" s="213"/>
      <c r="V21" s="213"/>
      <c r="W21" s="213"/>
      <c r="X21" s="214"/>
      <c r="Y21" s="68">
        <v>12</v>
      </c>
      <c r="Z21" s="69"/>
      <c r="AA21" s="69">
        <f>AA44</f>
        <v>8085</v>
      </c>
      <c r="AB21" s="37"/>
      <c r="AC21" s="89" t="str">
        <f>IF(ISBLANK(Z21),"",(Z21-(AA21+AB21)))</f>
        <v/>
      </c>
      <c r="AD21" s="219"/>
      <c r="AF21" s="143"/>
      <c r="AG21" s="140"/>
      <c r="AH21" s="143"/>
      <c r="AI21" s="140"/>
      <c r="AJ21" s="138"/>
    </row>
    <row r="22" spans="1:36">
      <c r="A22" s="14">
        <v>11</v>
      </c>
      <c r="B22" s="74"/>
      <c r="C22" s="4">
        <f>C43</f>
        <v>7762</v>
      </c>
      <c r="D22" s="5"/>
      <c r="E22" s="87" t="str">
        <f t="shared" si="1"/>
        <v/>
      </c>
      <c r="F22" s="207"/>
      <c r="G22" s="212"/>
      <c r="H22" s="213"/>
      <c r="I22" s="213"/>
      <c r="J22" s="213"/>
      <c r="K22" s="213"/>
      <c r="L22" s="214"/>
      <c r="M22" s="20">
        <v>11</v>
      </c>
      <c r="N22" s="7"/>
      <c r="O22" s="7">
        <f>O43</f>
        <v>8170</v>
      </c>
      <c r="P22" s="5"/>
      <c r="Q22" s="87" t="str">
        <f t="shared" si="0"/>
        <v/>
      </c>
      <c r="R22" s="220"/>
      <c r="S22" s="212"/>
      <c r="T22" s="213"/>
      <c r="U22" s="213"/>
      <c r="V22" s="213"/>
      <c r="W22" s="213"/>
      <c r="X22" s="214"/>
      <c r="Y22" s="20">
        <v>11</v>
      </c>
      <c r="Z22" s="7"/>
      <c r="AA22" s="7">
        <f>AA43</f>
        <v>7955</v>
      </c>
      <c r="AB22" s="5"/>
      <c r="AC22" s="88" t="str">
        <f>IF(ISBLANK(Z22),"",(Z22-(AA22+AB22)))</f>
        <v/>
      </c>
      <c r="AD22" s="220"/>
      <c r="AF22" s="143"/>
      <c r="AG22" s="140"/>
      <c r="AH22" s="143"/>
      <c r="AI22" s="140"/>
      <c r="AJ22" s="138"/>
    </row>
    <row r="23" spans="1:36">
      <c r="A23" s="14">
        <v>10</v>
      </c>
      <c r="B23" s="74"/>
      <c r="C23" s="4">
        <f>C42</f>
        <v>7874</v>
      </c>
      <c r="D23" s="5"/>
      <c r="E23" s="87" t="str">
        <f t="shared" si="1"/>
        <v/>
      </c>
      <c r="F23" s="207"/>
      <c r="G23" s="212"/>
      <c r="H23" s="213"/>
      <c r="I23" s="213"/>
      <c r="J23" s="213"/>
      <c r="K23" s="213"/>
      <c r="L23" s="214"/>
      <c r="M23" s="20">
        <v>10</v>
      </c>
      <c r="N23" s="7"/>
      <c r="O23" s="7">
        <f>O42</f>
        <v>8274</v>
      </c>
      <c r="P23" s="5"/>
      <c r="Q23" s="87" t="str">
        <f t="shared" si="0"/>
        <v/>
      </c>
      <c r="R23" s="220"/>
      <c r="S23" s="212"/>
      <c r="T23" s="213"/>
      <c r="U23" s="213"/>
      <c r="V23" s="213"/>
      <c r="W23" s="213"/>
      <c r="X23" s="214"/>
      <c r="Y23" s="20">
        <v>10</v>
      </c>
      <c r="Z23" s="7"/>
      <c r="AA23" s="7">
        <f>AA42</f>
        <v>7966</v>
      </c>
      <c r="AB23" s="5"/>
      <c r="AC23" s="88" t="str">
        <f t="shared" ref="AC23:AC44" si="2">IF(ISBLANK(Z23),"",(Z23-(AA23+AB23)))</f>
        <v/>
      </c>
      <c r="AD23" s="220"/>
      <c r="AF23" s="143"/>
      <c r="AG23" s="140"/>
      <c r="AH23" s="143"/>
      <c r="AI23" s="140"/>
      <c r="AJ23" s="138"/>
    </row>
    <row r="24" spans="1:36" ht="15" thickBot="1">
      <c r="A24" s="14">
        <v>9</v>
      </c>
      <c r="B24" s="74"/>
      <c r="C24" s="4">
        <f>C41</f>
        <v>7924</v>
      </c>
      <c r="D24" s="5"/>
      <c r="E24" s="87" t="str">
        <f t="shared" si="1"/>
        <v/>
      </c>
      <c r="F24" s="207"/>
      <c r="G24" s="215"/>
      <c r="H24" s="158"/>
      <c r="I24" s="158"/>
      <c r="J24" s="158"/>
      <c r="K24" s="158"/>
      <c r="L24" s="159"/>
      <c r="M24" s="20">
        <v>9</v>
      </c>
      <c r="N24" s="7"/>
      <c r="O24" s="7">
        <f>O41</f>
        <v>8330</v>
      </c>
      <c r="P24" s="5"/>
      <c r="Q24" s="87" t="str">
        <f t="shared" si="0"/>
        <v/>
      </c>
      <c r="R24" s="220"/>
      <c r="S24" s="215"/>
      <c r="T24" s="158"/>
      <c r="U24" s="158"/>
      <c r="V24" s="158"/>
      <c r="W24" s="158"/>
      <c r="X24" s="159"/>
      <c r="Y24" s="20">
        <v>9</v>
      </c>
      <c r="Z24" s="7"/>
      <c r="AA24" s="7">
        <f>AA41</f>
        <v>8063</v>
      </c>
      <c r="AB24" s="5"/>
      <c r="AC24" s="88" t="str">
        <f t="shared" si="2"/>
        <v/>
      </c>
      <c r="AD24" s="220"/>
      <c r="AF24" s="143"/>
      <c r="AG24" s="140"/>
      <c r="AH24" s="143"/>
      <c r="AI24" s="140"/>
      <c r="AJ24" s="138"/>
    </row>
    <row r="25" spans="1:36">
      <c r="A25" s="20">
        <v>8</v>
      </c>
      <c r="B25" s="75"/>
      <c r="C25" s="7">
        <f>C40</f>
        <v>8130</v>
      </c>
      <c r="D25" s="5"/>
      <c r="E25" s="87" t="str">
        <f t="shared" si="1"/>
        <v/>
      </c>
      <c r="F25" s="207"/>
      <c r="G25" s="68">
        <v>8</v>
      </c>
      <c r="H25" s="81"/>
      <c r="I25" s="69">
        <f>I40</f>
        <v>8114</v>
      </c>
      <c r="J25" s="37"/>
      <c r="K25" s="91" t="str">
        <f t="shared" ref="K25:K40" si="3">IF(ISBLANK(H25),"",(H25-(I25+J25)))</f>
        <v/>
      </c>
      <c r="L25" s="206"/>
      <c r="M25" s="21">
        <v>8</v>
      </c>
      <c r="N25" s="8"/>
      <c r="O25" s="8">
        <f>O40</f>
        <v>8403</v>
      </c>
      <c r="P25" s="5"/>
      <c r="Q25" s="87" t="str">
        <f t="shared" si="0"/>
        <v/>
      </c>
      <c r="R25" s="220"/>
      <c r="S25" s="52">
        <v>8</v>
      </c>
      <c r="T25" s="85"/>
      <c r="U25" s="53">
        <f>U40</f>
        <v>8447</v>
      </c>
      <c r="V25" s="37"/>
      <c r="W25" s="91" t="str">
        <f t="shared" ref="W25:W40" si="4">IF(ISBLANK(T25),"",(T25-(U25+V25)))</f>
        <v/>
      </c>
      <c r="X25" s="219"/>
      <c r="Y25" s="14">
        <v>8</v>
      </c>
      <c r="Z25" s="4"/>
      <c r="AA25" s="4">
        <f>AA40</f>
        <v>8163</v>
      </c>
      <c r="AB25" s="5"/>
      <c r="AC25" s="88" t="str">
        <f t="shared" si="2"/>
        <v/>
      </c>
      <c r="AD25" s="220"/>
      <c r="AF25" s="141" t="s">
        <v>84</v>
      </c>
      <c r="AG25" s="142">
        <f>SUM(B25:B28,H25:H28)/8 - SUM(C25:C28,I25:I28)/8</f>
        <v>-8193.125</v>
      </c>
      <c r="AH25" s="141" t="s">
        <v>84</v>
      </c>
      <c r="AI25" s="142">
        <f>SUM(N17:N24)/8 - SUM(O17:P24)/8</f>
        <v>-8165.375</v>
      </c>
      <c r="AJ25" s="138">
        <f>AG25-AI25</f>
        <v>-27.75</v>
      </c>
    </row>
    <row r="26" spans="1:36">
      <c r="A26" s="20">
        <v>7</v>
      </c>
      <c r="B26" s="75"/>
      <c r="C26" s="7">
        <f>C39</f>
        <v>8132</v>
      </c>
      <c r="D26" s="5"/>
      <c r="E26" s="87" t="str">
        <f t="shared" si="1"/>
        <v/>
      </c>
      <c r="F26" s="207"/>
      <c r="G26" s="20">
        <v>7</v>
      </c>
      <c r="H26" s="75"/>
      <c r="I26" s="7">
        <f>I39</f>
        <v>8110</v>
      </c>
      <c r="J26" s="5"/>
      <c r="K26" s="87" t="str">
        <f t="shared" si="3"/>
        <v/>
      </c>
      <c r="L26" s="207"/>
      <c r="M26" s="21">
        <v>7</v>
      </c>
      <c r="N26" s="8"/>
      <c r="O26" s="8">
        <f>O39</f>
        <v>8372</v>
      </c>
      <c r="P26" s="5"/>
      <c r="Q26" s="87" t="str">
        <f t="shared" si="0"/>
        <v/>
      </c>
      <c r="R26" s="220"/>
      <c r="S26" s="21">
        <v>7</v>
      </c>
      <c r="T26" s="76"/>
      <c r="U26" s="8">
        <f>U39</f>
        <v>8421</v>
      </c>
      <c r="V26" s="5"/>
      <c r="W26" s="87" t="str">
        <f t="shared" si="4"/>
        <v/>
      </c>
      <c r="X26" s="220"/>
      <c r="Y26" s="14">
        <v>7</v>
      </c>
      <c r="Z26" s="4"/>
      <c r="AA26" s="4">
        <f>AA39</f>
        <v>8107</v>
      </c>
      <c r="AB26" s="5"/>
      <c r="AC26" s="88" t="str">
        <f t="shared" si="2"/>
        <v/>
      </c>
      <c r="AD26" s="220"/>
      <c r="AF26" s="141"/>
      <c r="AG26" s="142"/>
      <c r="AH26" s="141"/>
      <c r="AI26" s="142"/>
      <c r="AJ26" s="138"/>
    </row>
    <row r="27" spans="1:36">
      <c r="A27" s="20">
        <v>6</v>
      </c>
      <c r="B27" s="75"/>
      <c r="C27" s="7">
        <f>C38</f>
        <v>8203</v>
      </c>
      <c r="D27" s="5"/>
      <c r="E27" s="87" t="str">
        <f t="shared" si="1"/>
        <v/>
      </c>
      <c r="F27" s="207"/>
      <c r="G27" s="20">
        <v>6</v>
      </c>
      <c r="H27" s="75"/>
      <c r="I27" s="7">
        <f>I38</f>
        <v>8184</v>
      </c>
      <c r="J27" s="5"/>
      <c r="K27" s="87" t="str">
        <f t="shared" si="3"/>
        <v/>
      </c>
      <c r="L27" s="207"/>
      <c r="M27" s="21">
        <v>6</v>
      </c>
      <c r="N27" s="8"/>
      <c r="O27" s="8">
        <f>O38</f>
        <v>8341</v>
      </c>
      <c r="P27" s="5"/>
      <c r="Q27" s="87" t="str">
        <f t="shared" si="0"/>
        <v/>
      </c>
      <c r="R27" s="220"/>
      <c r="S27" s="21">
        <v>6</v>
      </c>
      <c r="T27" s="76"/>
      <c r="U27" s="8">
        <f>U38</f>
        <v>8391</v>
      </c>
      <c r="V27" s="5"/>
      <c r="W27" s="87" t="str">
        <f t="shared" si="4"/>
        <v/>
      </c>
      <c r="X27" s="220"/>
      <c r="Y27" s="14">
        <v>6</v>
      </c>
      <c r="Z27" s="4"/>
      <c r="AA27" s="4">
        <f>AA38</f>
        <v>8170</v>
      </c>
      <c r="AB27" s="5"/>
      <c r="AC27" s="88" t="str">
        <f t="shared" si="2"/>
        <v/>
      </c>
      <c r="AD27" s="220"/>
      <c r="AF27" s="141"/>
      <c r="AG27" s="142"/>
      <c r="AH27" s="141"/>
      <c r="AI27" s="142"/>
      <c r="AJ27" s="138"/>
    </row>
    <row r="28" spans="1:36">
      <c r="A28" s="20">
        <v>5</v>
      </c>
      <c r="B28" s="75"/>
      <c r="C28" s="7">
        <f>C37</f>
        <v>8348</v>
      </c>
      <c r="D28" s="5"/>
      <c r="E28" s="87" t="str">
        <f t="shared" si="1"/>
        <v/>
      </c>
      <c r="F28" s="207"/>
      <c r="G28" s="20">
        <v>5</v>
      </c>
      <c r="H28" s="75"/>
      <c r="I28" s="7">
        <f>I37</f>
        <v>8324</v>
      </c>
      <c r="J28" s="5"/>
      <c r="K28" s="87" t="str">
        <f t="shared" si="3"/>
        <v/>
      </c>
      <c r="L28" s="207"/>
      <c r="M28" s="21">
        <v>5</v>
      </c>
      <c r="N28" s="8"/>
      <c r="O28" s="8">
        <f>O37</f>
        <v>8355</v>
      </c>
      <c r="P28" s="5"/>
      <c r="Q28" s="87" t="str">
        <f t="shared" si="0"/>
        <v/>
      </c>
      <c r="R28" s="220"/>
      <c r="S28" s="21">
        <v>5</v>
      </c>
      <c r="T28" s="76"/>
      <c r="U28" s="8">
        <f>U37</f>
        <v>8403</v>
      </c>
      <c r="V28" s="5"/>
      <c r="W28" s="87" t="str">
        <f t="shared" si="4"/>
        <v/>
      </c>
      <c r="X28" s="220"/>
      <c r="Y28" s="14">
        <v>5</v>
      </c>
      <c r="Z28" s="4"/>
      <c r="AA28" s="4">
        <f>AA37</f>
        <v>8399</v>
      </c>
      <c r="AB28" s="5"/>
      <c r="AC28" s="88" t="str">
        <f t="shared" si="2"/>
        <v/>
      </c>
      <c r="AD28" s="220"/>
      <c r="AF28" s="141"/>
      <c r="AG28" s="142"/>
      <c r="AH28" s="141"/>
      <c r="AI28" s="142"/>
      <c r="AJ28" s="138"/>
    </row>
    <row r="29" spans="1:36">
      <c r="A29" s="21">
        <v>4</v>
      </c>
      <c r="B29" s="76"/>
      <c r="C29" s="8">
        <f>C36</f>
        <v>8441</v>
      </c>
      <c r="D29" s="5"/>
      <c r="E29" s="87" t="str">
        <f t="shared" si="1"/>
        <v/>
      </c>
      <c r="F29" s="207"/>
      <c r="G29" s="21">
        <v>4</v>
      </c>
      <c r="H29" s="76"/>
      <c r="I29" s="8">
        <f>I36</f>
        <v>8417</v>
      </c>
      <c r="J29" s="5"/>
      <c r="K29" s="87" t="str">
        <f t="shared" si="3"/>
        <v/>
      </c>
      <c r="L29" s="207"/>
      <c r="M29" s="21">
        <v>4</v>
      </c>
      <c r="N29" s="8"/>
      <c r="O29" s="8">
        <f>O36</f>
        <v>8387</v>
      </c>
      <c r="P29" s="5"/>
      <c r="Q29" s="87" t="str">
        <f t="shared" si="0"/>
        <v/>
      </c>
      <c r="R29" s="220"/>
      <c r="S29" s="21">
        <v>4</v>
      </c>
      <c r="T29" s="76"/>
      <c r="U29" s="8">
        <f>U36</f>
        <v>8438</v>
      </c>
      <c r="V29" s="5"/>
      <c r="W29" s="87" t="str">
        <f t="shared" si="4"/>
        <v/>
      </c>
      <c r="X29" s="220"/>
      <c r="Y29" s="21">
        <v>4</v>
      </c>
      <c r="Z29" s="8"/>
      <c r="AA29" s="8">
        <f>AA36</f>
        <v>8546</v>
      </c>
      <c r="AB29" s="5"/>
      <c r="AC29" s="88" t="str">
        <f t="shared" si="2"/>
        <v/>
      </c>
      <c r="AD29" s="220"/>
      <c r="AF29" s="147" t="s">
        <v>83</v>
      </c>
      <c r="AG29" s="144">
        <f>SUM(B29:B32,H29:H32)/8 - SUM(C29:C32,I29:I32)/8</f>
        <v>-8448.125</v>
      </c>
      <c r="AH29" s="147" t="s">
        <v>83</v>
      </c>
      <c r="AI29" s="144">
        <f>SUM(N25:N32,T29:T32)/12 - SUM(O25:P32,U29:V32)/12</f>
        <v>-8442.5</v>
      </c>
      <c r="AJ29" s="138">
        <f>AG29-AI29</f>
        <v>-5.625</v>
      </c>
    </row>
    <row r="30" spans="1:36">
      <c r="A30" s="21">
        <v>3</v>
      </c>
      <c r="B30" s="76"/>
      <c r="C30" s="8">
        <f>C35</f>
        <v>8399</v>
      </c>
      <c r="D30" s="5"/>
      <c r="E30" s="87" t="str">
        <f t="shared" si="1"/>
        <v/>
      </c>
      <c r="F30" s="207"/>
      <c r="G30" s="21">
        <v>3</v>
      </c>
      <c r="H30" s="76"/>
      <c r="I30" s="8">
        <f>I35</f>
        <v>8375</v>
      </c>
      <c r="J30" s="5"/>
      <c r="K30" s="87" t="str">
        <f t="shared" si="3"/>
        <v/>
      </c>
      <c r="L30" s="207"/>
      <c r="M30" s="21">
        <v>3</v>
      </c>
      <c r="N30" s="8"/>
      <c r="O30" s="8">
        <f>O35</f>
        <v>8396</v>
      </c>
      <c r="P30" s="5"/>
      <c r="Q30" s="87" t="str">
        <f t="shared" si="0"/>
        <v/>
      </c>
      <c r="R30" s="220"/>
      <c r="S30" s="21">
        <v>3</v>
      </c>
      <c r="T30" s="76"/>
      <c r="U30" s="8">
        <f>U35</f>
        <v>8447</v>
      </c>
      <c r="V30" s="5"/>
      <c r="W30" s="87" t="str">
        <f t="shared" si="4"/>
        <v/>
      </c>
      <c r="X30" s="220"/>
      <c r="Y30" s="21">
        <v>3</v>
      </c>
      <c r="Z30" s="8"/>
      <c r="AA30" s="8">
        <f>AA35</f>
        <v>8567</v>
      </c>
      <c r="AB30" s="5"/>
      <c r="AC30" s="88" t="str">
        <f t="shared" si="2"/>
        <v/>
      </c>
      <c r="AD30" s="220"/>
      <c r="AF30" s="147"/>
      <c r="AG30" s="144"/>
      <c r="AH30" s="147"/>
      <c r="AI30" s="144"/>
      <c r="AJ30" s="138"/>
    </row>
    <row r="31" spans="1:36">
      <c r="A31" s="21">
        <v>2</v>
      </c>
      <c r="B31" s="76"/>
      <c r="C31" s="8">
        <f>C34</f>
        <v>8439</v>
      </c>
      <c r="D31" s="5"/>
      <c r="E31" s="87" t="str">
        <f t="shared" si="1"/>
        <v/>
      </c>
      <c r="F31" s="207"/>
      <c r="G31" s="21">
        <v>2</v>
      </c>
      <c r="H31" s="76"/>
      <c r="I31" s="8">
        <f>I34</f>
        <v>8416</v>
      </c>
      <c r="J31" s="5"/>
      <c r="K31" s="87" t="str">
        <f t="shared" si="3"/>
        <v/>
      </c>
      <c r="L31" s="207"/>
      <c r="M31" s="21">
        <v>2</v>
      </c>
      <c r="N31" s="8"/>
      <c r="O31" s="8">
        <f>O34</f>
        <v>8491</v>
      </c>
      <c r="P31" s="5"/>
      <c r="Q31" s="87" t="str">
        <f t="shared" si="0"/>
        <v/>
      </c>
      <c r="R31" s="220"/>
      <c r="S31" s="21">
        <v>2</v>
      </c>
      <c r="T31" s="76"/>
      <c r="U31" s="8">
        <f>U34</f>
        <v>8536</v>
      </c>
      <c r="V31" s="5"/>
      <c r="W31" s="87" t="str">
        <f t="shared" si="4"/>
        <v/>
      </c>
      <c r="X31" s="220"/>
      <c r="Y31" s="21">
        <v>2</v>
      </c>
      <c r="Z31" s="8"/>
      <c r="AA31" s="8">
        <f>AA34</f>
        <v>8744</v>
      </c>
      <c r="AB31" s="5"/>
      <c r="AC31" s="88" t="str">
        <f t="shared" si="2"/>
        <v/>
      </c>
      <c r="AD31" s="220"/>
      <c r="AF31" s="147"/>
      <c r="AG31" s="144"/>
      <c r="AH31" s="147"/>
      <c r="AI31" s="144"/>
      <c r="AJ31" s="138"/>
    </row>
    <row r="32" spans="1:36" ht="15" thickBot="1">
      <c r="A32" s="100">
        <v>1</v>
      </c>
      <c r="B32" s="101"/>
      <c r="C32" s="102">
        <f>C33</f>
        <v>8562</v>
      </c>
      <c r="D32" s="40"/>
      <c r="E32" s="92" t="str">
        <f t="shared" si="1"/>
        <v/>
      </c>
      <c r="F32" s="208"/>
      <c r="G32" s="100">
        <v>1</v>
      </c>
      <c r="H32" s="101"/>
      <c r="I32" s="102">
        <f>I33</f>
        <v>8536</v>
      </c>
      <c r="J32" s="40"/>
      <c r="K32" s="92" t="str">
        <f t="shared" si="3"/>
        <v/>
      </c>
      <c r="L32" s="208"/>
      <c r="M32" s="100">
        <v>1</v>
      </c>
      <c r="N32" s="102"/>
      <c r="O32" s="102">
        <f>O33</f>
        <v>8549</v>
      </c>
      <c r="P32" s="40"/>
      <c r="Q32" s="92" t="str">
        <f t="shared" si="0"/>
        <v/>
      </c>
      <c r="R32" s="221"/>
      <c r="S32" s="100">
        <v>1</v>
      </c>
      <c r="T32" s="101"/>
      <c r="U32" s="102">
        <f>U33</f>
        <v>8595</v>
      </c>
      <c r="V32" s="40"/>
      <c r="W32" s="92" t="str">
        <f t="shared" si="4"/>
        <v/>
      </c>
      <c r="X32" s="221"/>
      <c r="Y32" s="100">
        <v>1</v>
      </c>
      <c r="Z32" s="102"/>
      <c r="AA32" s="102">
        <f>AA33</f>
        <v>9057</v>
      </c>
      <c r="AB32" s="40"/>
      <c r="AC32" s="90" t="str">
        <f t="shared" si="2"/>
        <v/>
      </c>
      <c r="AD32" s="221"/>
      <c r="AF32" s="150"/>
      <c r="AG32" s="145"/>
      <c r="AH32" s="150"/>
      <c r="AI32" s="145"/>
      <c r="AJ32" s="139"/>
    </row>
    <row r="33" spans="1:36">
      <c r="A33" s="95">
        <v>1</v>
      </c>
      <c r="B33" s="96"/>
      <c r="C33" s="97">
        <f t="shared" ref="C33:C49" si="5">G72</f>
        <v>8562</v>
      </c>
      <c r="D33" s="32"/>
      <c r="E33" s="98" t="str">
        <f t="shared" si="1"/>
        <v/>
      </c>
      <c r="F33" s="103" t="str">
        <f>IF(OR(ISBLANK(B32),ISBLANK(B33)),"",(B33-(C33+D33)-(B32-(C32+D32))))</f>
        <v/>
      </c>
      <c r="G33" s="95">
        <v>1</v>
      </c>
      <c r="H33" s="96"/>
      <c r="I33" s="97">
        <f t="shared" ref="I33:I40" si="6">O72</f>
        <v>8536</v>
      </c>
      <c r="J33" s="32"/>
      <c r="K33" s="98" t="str">
        <f t="shared" si="3"/>
        <v/>
      </c>
      <c r="L33" s="103" t="str">
        <f>IF(OR(ISBLANK(H32),ISBLANK(H33)),"",(H33-(I33+J33)-(H32-(I32+J32))))</f>
        <v/>
      </c>
      <c r="M33" s="95">
        <v>1</v>
      </c>
      <c r="N33" s="97"/>
      <c r="O33" s="97">
        <f t="shared" ref="O33:O57" si="7">X72</f>
        <v>8549</v>
      </c>
      <c r="P33" s="32"/>
      <c r="Q33" s="98" t="str">
        <f t="shared" si="0"/>
        <v/>
      </c>
      <c r="R33" s="103" t="str">
        <f>IF(OR(ISBLANK(N32),ISBLANK(N33)),"",(N33-(O33+P33)-(N32-(O32+P32))))</f>
        <v/>
      </c>
      <c r="S33" s="95">
        <v>1</v>
      </c>
      <c r="T33" s="96"/>
      <c r="U33" s="97">
        <f>O83</f>
        <v>8595</v>
      </c>
      <c r="V33" s="32"/>
      <c r="W33" s="98" t="str">
        <f t="shared" si="4"/>
        <v/>
      </c>
      <c r="X33" s="103" t="str">
        <f>IF(OR(ISBLANK(T32),ISBLANK(T33)),"",(T33-(U33+V33)-(T32-(U32+V32))))</f>
        <v/>
      </c>
      <c r="Y33" s="95">
        <v>1</v>
      </c>
      <c r="Z33" s="97"/>
      <c r="AA33" s="97">
        <f t="shared" ref="AA33:AA44" si="8">AG72</f>
        <v>9057</v>
      </c>
      <c r="AB33" s="32"/>
      <c r="AC33" s="104" t="str">
        <f t="shared" si="2"/>
        <v/>
      </c>
      <c r="AD33" s="103" t="str">
        <f>IF(OR(ISBLANK(Z32),ISBLANK(Z33)),"",(Z33-(AA33+AB33)-(Z32-(AA32+AB32))))</f>
        <v/>
      </c>
      <c r="AF33" s="146" t="s">
        <v>83</v>
      </c>
      <c r="AG33" s="225">
        <f>SUM(B33:B36,H33:H36)/8 - SUM(C33:C36,I33:I36)/8</f>
        <v>-8448.125</v>
      </c>
      <c r="AH33" s="151" t="s">
        <v>83</v>
      </c>
      <c r="AI33" s="148">
        <f>SUM(N33:N40,T33:T36)/12 - SUM(O33:P40,U33:V36)/12</f>
        <v>-8442.5</v>
      </c>
      <c r="AJ33" s="250">
        <f>AG33-AI33</f>
        <v>-5.625</v>
      </c>
    </row>
    <row r="34" spans="1:36">
      <c r="A34" s="21">
        <v>2</v>
      </c>
      <c r="B34" s="76"/>
      <c r="C34" s="8">
        <f t="shared" si="5"/>
        <v>8439</v>
      </c>
      <c r="D34" s="5"/>
      <c r="E34" s="87" t="str">
        <f t="shared" si="1"/>
        <v/>
      </c>
      <c r="F34" s="78" t="str">
        <f>IF(OR(ISBLANK(B31),ISBLANK(B34)),"",(B34-(C34+D34)-(B31-(C31+D31))))</f>
        <v/>
      </c>
      <c r="G34" s="21">
        <v>2</v>
      </c>
      <c r="H34" s="76"/>
      <c r="I34" s="8">
        <f t="shared" si="6"/>
        <v>8416</v>
      </c>
      <c r="J34" s="5"/>
      <c r="K34" s="87" t="str">
        <f t="shared" si="3"/>
        <v/>
      </c>
      <c r="L34" s="78" t="str">
        <f>IF(OR(ISBLANK(H31),ISBLANK(H34)),"",(H34-(I34+J34)-(H31-(I31+J31))))</f>
        <v/>
      </c>
      <c r="M34" s="21">
        <v>2</v>
      </c>
      <c r="N34" s="8"/>
      <c r="O34" s="8">
        <f t="shared" si="7"/>
        <v>8491</v>
      </c>
      <c r="P34" s="5"/>
      <c r="Q34" s="87" t="str">
        <f t="shared" si="0"/>
        <v/>
      </c>
      <c r="R34" s="78" t="str">
        <f>IF(OR(ISBLANK(N31),ISBLANK(N34)),"",(N34-(O34+P34)-(N31-(O31+P31))))</f>
        <v/>
      </c>
      <c r="S34" s="21">
        <v>2</v>
      </c>
      <c r="T34" s="76"/>
      <c r="U34" s="8">
        <f>O84</f>
        <v>8536</v>
      </c>
      <c r="V34" s="5"/>
      <c r="W34" s="87" t="str">
        <f t="shared" si="4"/>
        <v/>
      </c>
      <c r="X34" s="78" t="str">
        <f>IF(OR(ISBLANK(T31),ISBLANK(T34)),"",(T34-(U34+V34)-(T31-(U31+V31))))</f>
        <v/>
      </c>
      <c r="Y34" s="21">
        <v>2</v>
      </c>
      <c r="Z34" s="8"/>
      <c r="AA34" s="8">
        <f t="shared" si="8"/>
        <v>8744</v>
      </c>
      <c r="AB34" s="5"/>
      <c r="AC34" s="88" t="str">
        <f t="shared" si="2"/>
        <v/>
      </c>
      <c r="AD34" s="78" t="str">
        <f>IF(OR(ISBLANK(Z31),ISBLANK(Z34)),"",(Z34-(AA34+AB34)-(Z31-(AA31+AB31))))</f>
        <v/>
      </c>
      <c r="AF34" s="147"/>
      <c r="AG34" s="144"/>
      <c r="AH34" s="147"/>
      <c r="AI34" s="144"/>
      <c r="AJ34" s="138"/>
    </row>
    <row r="35" spans="1:36">
      <c r="A35" s="21">
        <v>3</v>
      </c>
      <c r="B35" s="76"/>
      <c r="C35" s="8">
        <f t="shared" si="5"/>
        <v>8399</v>
      </c>
      <c r="D35" s="5"/>
      <c r="E35" s="87" t="str">
        <f t="shared" si="1"/>
        <v/>
      </c>
      <c r="F35" s="78" t="str">
        <f>IF(OR(ISBLANK(B30),ISBLANK(B35)),"",(B35-(C35+D35)-(B30-(C30+D30))))</f>
        <v/>
      </c>
      <c r="G35" s="21">
        <v>3</v>
      </c>
      <c r="H35" s="76"/>
      <c r="I35" s="8">
        <f t="shared" si="6"/>
        <v>8375</v>
      </c>
      <c r="J35" s="5"/>
      <c r="K35" s="87" t="str">
        <f t="shared" si="3"/>
        <v/>
      </c>
      <c r="L35" s="78" t="str">
        <f>IF(OR(ISBLANK(H30),ISBLANK(H35)),"",(H35-(I35+J35)-(H30-(I30+J30))))</f>
        <v/>
      </c>
      <c r="M35" s="21">
        <v>3</v>
      </c>
      <c r="N35" s="8"/>
      <c r="O35" s="8">
        <f t="shared" si="7"/>
        <v>8396</v>
      </c>
      <c r="P35" s="5"/>
      <c r="Q35" s="87" t="str">
        <f t="shared" si="0"/>
        <v/>
      </c>
      <c r="R35" s="78" t="str">
        <f>IF(OR(ISBLANK(N30),ISBLANK(N35)),"",(N35-(O35+P35)-(N30-(O30+P30))))</f>
        <v/>
      </c>
      <c r="S35" s="21">
        <v>3</v>
      </c>
      <c r="T35" s="76"/>
      <c r="U35" s="8">
        <f>O85</f>
        <v>8447</v>
      </c>
      <c r="V35" s="5"/>
      <c r="W35" s="87" t="str">
        <f t="shared" si="4"/>
        <v/>
      </c>
      <c r="X35" s="78" t="str">
        <f>IF(OR(ISBLANK(T30),ISBLANK(T35)),"",(T35-(U35+V35)-(T30-(U30+V30))))</f>
        <v/>
      </c>
      <c r="Y35" s="21">
        <v>3</v>
      </c>
      <c r="Z35" s="8"/>
      <c r="AA35" s="8">
        <f t="shared" si="8"/>
        <v>8567</v>
      </c>
      <c r="AB35" s="5"/>
      <c r="AC35" s="88" t="str">
        <f t="shared" si="2"/>
        <v/>
      </c>
      <c r="AD35" s="78" t="str">
        <f>IF(OR(ISBLANK(Z30),ISBLANK(Z35)),"",(Z35-(AA35+AB35)-(Z30-(AA30+AB30))))</f>
        <v/>
      </c>
      <c r="AF35" s="147"/>
      <c r="AG35" s="144"/>
      <c r="AH35" s="147"/>
      <c r="AI35" s="144"/>
      <c r="AJ35" s="138"/>
    </row>
    <row r="36" spans="1:36">
      <c r="A36" s="21">
        <v>4</v>
      </c>
      <c r="B36" s="76"/>
      <c r="C36" s="8">
        <f t="shared" si="5"/>
        <v>8441</v>
      </c>
      <c r="D36" s="5"/>
      <c r="E36" s="87" t="str">
        <f t="shared" si="1"/>
        <v/>
      </c>
      <c r="F36" s="78" t="str">
        <f>IF(OR(ISBLANK(B29),ISBLANK(B36)),"",(B36-(C36+D36)-(B29-(C29+D29))))</f>
        <v/>
      </c>
      <c r="G36" s="21">
        <v>4</v>
      </c>
      <c r="H36" s="76"/>
      <c r="I36" s="8">
        <f t="shared" si="6"/>
        <v>8417</v>
      </c>
      <c r="J36" s="5"/>
      <c r="K36" s="87" t="str">
        <f t="shared" si="3"/>
        <v/>
      </c>
      <c r="L36" s="78" t="str">
        <f>IF(OR(ISBLANK(H29),ISBLANK(H36)),"",(H36-(I36+J36)-(H29-(I29+J29))))</f>
        <v/>
      </c>
      <c r="M36" s="21">
        <v>4</v>
      </c>
      <c r="N36" s="8"/>
      <c r="O36" s="8">
        <f t="shared" si="7"/>
        <v>8387</v>
      </c>
      <c r="P36" s="5"/>
      <c r="Q36" s="87" t="str">
        <f t="shared" si="0"/>
        <v/>
      </c>
      <c r="R36" s="78" t="str">
        <f>IF(OR(ISBLANK(N29),ISBLANK(N36)),"",(N36-(O36+P36)-(N29-(O29+P29))))</f>
        <v/>
      </c>
      <c r="S36" s="21">
        <v>4</v>
      </c>
      <c r="T36" s="76"/>
      <c r="U36" s="8">
        <f t="shared" ref="U36:U40" si="9">O86</f>
        <v>8438</v>
      </c>
      <c r="V36" s="5"/>
      <c r="W36" s="87" t="str">
        <f t="shared" si="4"/>
        <v/>
      </c>
      <c r="X36" s="78" t="str">
        <f>IF(OR(ISBLANK(T29),ISBLANK(T36)),"",(T36-(U36+V36)-(T29-(U29+V29))))</f>
        <v/>
      </c>
      <c r="Y36" s="21">
        <v>4</v>
      </c>
      <c r="Z36" s="8"/>
      <c r="AA36" s="8">
        <f t="shared" si="8"/>
        <v>8546</v>
      </c>
      <c r="AB36" s="5"/>
      <c r="AC36" s="88" t="str">
        <f t="shared" si="2"/>
        <v/>
      </c>
      <c r="AD36" s="78" t="str">
        <f>IF(OR(ISBLANK(Z29),ISBLANK(Z36)),"",(Z36-(AA36+AB36)-(Z29-(AA29+AB29))))</f>
        <v/>
      </c>
      <c r="AF36" s="147"/>
      <c r="AG36" s="144"/>
      <c r="AH36" s="147"/>
      <c r="AI36" s="144"/>
      <c r="AJ36" s="138"/>
    </row>
    <row r="37" spans="1:36">
      <c r="A37" s="20">
        <v>5</v>
      </c>
      <c r="B37" s="75"/>
      <c r="C37" s="7">
        <f t="shared" si="5"/>
        <v>8348</v>
      </c>
      <c r="D37" s="5"/>
      <c r="E37" s="87" t="str">
        <f t="shared" si="1"/>
        <v/>
      </c>
      <c r="F37" s="78" t="str">
        <f>IF(OR(ISBLANK(B28),ISBLANK(B37)),"",(B37-(C37+D37)-(B28-(C28+D28))))</f>
        <v/>
      </c>
      <c r="G37" s="20">
        <v>5</v>
      </c>
      <c r="H37" s="75"/>
      <c r="I37" s="7">
        <f t="shared" si="6"/>
        <v>8324</v>
      </c>
      <c r="J37" s="5"/>
      <c r="K37" s="87" t="str">
        <f t="shared" si="3"/>
        <v/>
      </c>
      <c r="L37" s="78" t="str">
        <f>IF(OR(ISBLANK(H28),ISBLANK(H37)),"",(H37-(I37+J37)-(H28-(I28+J28))))</f>
        <v/>
      </c>
      <c r="M37" s="21">
        <v>5</v>
      </c>
      <c r="N37" s="8"/>
      <c r="O37" s="8">
        <f t="shared" si="7"/>
        <v>8355</v>
      </c>
      <c r="P37" s="5"/>
      <c r="Q37" s="87" t="str">
        <f t="shared" si="0"/>
        <v/>
      </c>
      <c r="R37" s="78" t="str">
        <f>IF(OR(ISBLANK(N28),ISBLANK(N37)),"",(N37-(O37+P37)-(N28-(O28+P28))))</f>
        <v/>
      </c>
      <c r="S37" s="21">
        <v>5</v>
      </c>
      <c r="T37" s="76"/>
      <c r="U37" s="8">
        <f t="shared" si="9"/>
        <v>8403</v>
      </c>
      <c r="V37" s="5"/>
      <c r="W37" s="87" t="str">
        <f t="shared" si="4"/>
        <v/>
      </c>
      <c r="X37" s="78" t="str">
        <f>IF(OR(ISBLANK(T28),ISBLANK(T37)),"",(T37-(U37+V37)-(T28-(U28+V28))))</f>
        <v/>
      </c>
      <c r="Y37" s="14">
        <v>5</v>
      </c>
      <c r="Z37" s="4"/>
      <c r="AA37" s="4">
        <f t="shared" si="8"/>
        <v>8399</v>
      </c>
      <c r="AB37" s="5"/>
      <c r="AC37" s="88" t="str">
        <f t="shared" si="2"/>
        <v/>
      </c>
      <c r="AD37" s="78" t="str">
        <f>IF(OR(ISBLANK(Z28),ISBLANK(Z37)),"",(Z37-(AA37+AB37)-(Z28-(AA28+AB28))))</f>
        <v/>
      </c>
      <c r="AF37" s="141" t="s">
        <v>84</v>
      </c>
      <c r="AG37" s="142">
        <f>SUM(B37:B40,H37:H40)/8 - SUM(I37:I40,C37:C40)/8</f>
        <v>-8193.125</v>
      </c>
      <c r="AH37" s="141" t="s">
        <v>84</v>
      </c>
      <c r="AI37" s="142">
        <f>SUM(N41:N48)/8 - SUM(O41:P48)/8</f>
        <v>-8165.375</v>
      </c>
      <c r="AJ37" s="138">
        <f>AG37-AI37</f>
        <v>-27.75</v>
      </c>
    </row>
    <row r="38" spans="1:36">
      <c r="A38" s="20">
        <v>6</v>
      </c>
      <c r="B38" s="75"/>
      <c r="C38" s="7">
        <f t="shared" si="5"/>
        <v>8203</v>
      </c>
      <c r="D38" s="5"/>
      <c r="E38" s="87" t="str">
        <f t="shared" si="1"/>
        <v/>
      </c>
      <c r="F38" s="78" t="str">
        <f>IF(OR(ISBLANK(B27),ISBLANK(B38)),"",(B38-(C38+D38)-(B27-(C27+D27))))</f>
        <v/>
      </c>
      <c r="G38" s="20">
        <v>6</v>
      </c>
      <c r="H38" s="75"/>
      <c r="I38" s="7">
        <f t="shared" si="6"/>
        <v>8184</v>
      </c>
      <c r="J38" s="5"/>
      <c r="K38" s="87" t="str">
        <f t="shared" si="3"/>
        <v/>
      </c>
      <c r="L38" s="78" t="str">
        <f>IF(OR(ISBLANK(H27),ISBLANK(H38)),"",(H38-(I38+J38)-(H27-(I27+J27))))</f>
        <v/>
      </c>
      <c r="M38" s="21">
        <v>6</v>
      </c>
      <c r="N38" s="8"/>
      <c r="O38" s="8">
        <f t="shared" si="7"/>
        <v>8341</v>
      </c>
      <c r="P38" s="5"/>
      <c r="Q38" s="87" t="str">
        <f t="shared" si="0"/>
        <v/>
      </c>
      <c r="R38" s="78" t="str">
        <f>IF(OR(ISBLANK(N27),ISBLANK(N38)),"",(N38-(O38+P38)-(N27-(O27+P27))))</f>
        <v/>
      </c>
      <c r="S38" s="21">
        <v>6</v>
      </c>
      <c r="T38" s="76"/>
      <c r="U38" s="8">
        <f t="shared" si="9"/>
        <v>8391</v>
      </c>
      <c r="V38" s="5"/>
      <c r="W38" s="87" t="str">
        <f t="shared" si="4"/>
        <v/>
      </c>
      <c r="X38" s="78" t="str">
        <f>IF(OR(ISBLANK(T27),ISBLANK(T38)),"",(T38-(U38+V38)-(T27-(U27+V27))))</f>
        <v/>
      </c>
      <c r="Y38" s="14">
        <v>6</v>
      </c>
      <c r="Z38" s="4"/>
      <c r="AA38" s="4">
        <f t="shared" si="8"/>
        <v>8170</v>
      </c>
      <c r="AB38" s="5"/>
      <c r="AC38" s="88" t="str">
        <f t="shared" si="2"/>
        <v/>
      </c>
      <c r="AD38" s="78" t="str">
        <f>IF(OR(ISBLANK(Z27),ISBLANK(Z38)),"",(Z38-(AA38+AB38)-(Z27-(AA27+AB27))))</f>
        <v/>
      </c>
      <c r="AF38" s="141"/>
      <c r="AG38" s="142"/>
      <c r="AH38" s="141"/>
      <c r="AI38" s="142"/>
      <c r="AJ38" s="138"/>
    </row>
    <row r="39" spans="1:36">
      <c r="A39" s="20">
        <v>7</v>
      </c>
      <c r="B39" s="75"/>
      <c r="C39" s="7">
        <f t="shared" si="5"/>
        <v>8132</v>
      </c>
      <c r="D39" s="5"/>
      <c r="E39" s="87" t="str">
        <f t="shared" si="1"/>
        <v/>
      </c>
      <c r="F39" s="78" t="str">
        <f>IF(OR(ISBLANK(B26),ISBLANK(B39)),"",(B39-(C39+D39)-(B26-(C26+D26))))</f>
        <v/>
      </c>
      <c r="G39" s="20">
        <v>7</v>
      </c>
      <c r="H39" s="75"/>
      <c r="I39" s="7">
        <f t="shared" si="6"/>
        <v>8110</v>
      </c>
      <c r="J39" s="5"/>
      <c r="K39" s="87" t="str">
        <f t="shared" si="3"/>
        <v/>
      </c>
      <c r="L39" s="78" t="str">
        <f>IF(OR(ISBLANK(H26),ISBLANK(H39)),"",(H39-(I39+J39)-(H26-(I26+J26))))</f>
        <v/>
      </c>
      <c r="M39" s="21">
        <v>7</v>
      </c>
      <c r="N39" s="8"/>
      <c r="O39" s="8">
        <f t="shared" si="7"/>
        <v>8372</v>
      </c>
      <c r="P39" s="5"/>
      <c r="Q39" s="87" t="str">
        <f t="shared" si="0"/>
        <v/>
      </c>
      <c r="R39" s="78" t="str">
        <f>IF(OR(ISBLANK(N26),ISBLANK(N39)),"",(N39-(O39+P39)-(N26-(O26+P26))))</f>
        <v/>
      </c>
      <c r="S39" s="21">
        <v>7</v>
      </c>
      <c r="T39" s="76"/>
      <c r="U39" s="8">
        <f t="shared" si="9"/>
        <v>8421</v>
      </c>
      <c r="V39" s="5"/>
      <c r="W39" s="87" t="str">
        <f t="shared" si="4"/>
        <v/>
      </c>
      <c r="X39" s="78" t="str">
        <f>IF(OR(ISBLANK(T26),ISBLANK(T39)),"",(T39-(U39+V39)-(T26-(U26+V26))))</f>
        <v/>
      </c>
      <c r="Y39" s="14">
        <v>7</v>
      </c>
      <c r="Z39" s="4"/>
      <c r="AA39" s="4">
        <f t="shared" si="8"/>
        <v>8107</v>
      </c>
      <c r="AB39" s="5"/>
      <c r="AC39" s="88" t="str">
        <f t="shared" si="2"/>
        <v/>
      </c>
      <c r="AD39" s="78" t="str">
        <f>IF(OR(ISBLANK(Z26),ISBLANK(Z39)),"",(Z39-(AA39+AB39)-(Z26-(AA26+AB26))))</f>
        <v/>
      </c>
      <c r="AF39" s="141"/>
      <c r="AG39" s="142"/>
      <c r="AH39" s="141"/>
      <c r="AI39" s="142"/>
      <c r="AJ39" s="138"/>
    </row>
    <row r="40" spans="1:36" ht="15" thickBot="1">
      <c r="A40" s="20">
        <v>8</v>
      </c>
      <c r="B40" s="75"/>
      <c r="C40" s="7">
        <f t="shared" si="5"/>
        <v>8130</v>
      </c>
      <c r="D40" s="5"/>
      <c r="E40" s="87" t="str">
        <f t="shared" si="1"/>
        <v/>
      </c>
      <c r="F40" s="78" t="str">
        <f>IF(OR(ISBLANK(B25),ISBLANK(B40)),"",(B40-(C40+D40)-(B25-(C25+D25))))</f>
        <v/>
      </c>
      <c r="G40" s="70">
        <v>8</v>
      </c>
      <c r="H40" s="82"/>
      <c r="I40" s="71">
        <f t="shared" si="6"/>
        <v>8114</v>
      </c>
      <c r="J40" s="40"/>
      <c r="K40" s="87" t="str">
        <f t="shared" si="3"/>
        <v/>
      </c>
      <c r="L40" s="83" t="str">
        <f>IF(OR(ISBLANK(H25),ISBLANK(H40)),"",(H40-(I40+J40)-(H25-(I25+J25))))</f>
        <v/>
      </c>
      <c r="M40" s="21">
        <v>8</v>
      </c>
      <c r="N40" s="8"/>
      <c r="O40" s="8">
        <f t="shared" si="7"/>
        <v>8403</v>
      </c>
      <c r="P40" s="5"/>
      <c r="Q40" s="87" t="str">
        <f t="shared" si="0"/>
        <v/>
      </c>
      <c r="R40" s="78" t="str">
        <f>IF(OR(ISBLANK(N25),ISBLANK(N40)),"",(N40-(O40+P40)-(N25-(O25+P25))))</f>
        <v/>
      </c>
      <c r="S40" s="127">
        <v>8</v>
      </c>
      <c r="T40" s="128"/>
      <c r="U40" s="129">
        <f t="shared" si="9"/>
        <v>8447</v>
      </c>
      <c r="V40" s="30"/>
      <c r="W40" s="130" t="str">
        <f t="shared" si="4"/>
        <v/>
      </c>
      <c r="X40" s="84" t="str">
        <f>IF(OR(ISBLANK(T25),ISBLANK(T40)),"",(T40-(U40+V40)-(T25-(U25+V25))))</f>
        <v/>
      </c>
      <c r="Y40" s="14">
        <v>8</v>
      </c>
      <c r="Z40" s="4"/>
      <c r="AA40" s="4">
        <f t="shared" si="8"/>
        <v>8163</v>
      </c>
      <c r="AB40" s="5"/>
      <c r="AC40" s="88" t="str">
        <f t="shared" si="2"/>
        <v/>
      </c>
      <c r="AD40" s="78" t="str">
        <f>IF(OR(ISBLANK(Z25),ISBLANK(Z40)),"",(Z40-(AA40+AB40)-(Z25-(AA25+AB25))))</f>
        <v/>
      </c>
      <c r="AF40" s="141"/>
      <c r="AG40" s="142"/>
      <c r="AH40" s="141"/>
      <c r="AI40" s="142"/>
      <c r="AJ40" s="138"/>
    </row>
    <row r="41" spans="1:36">
      <c r="A41" s="14">
        <v>9</v>
      </c>
      <c r="B41" s="74"/>
      <c r="C41" s="4">
        <f t="shared" si="5"/>
        <v>7924</v>
      </c>
      <c r="D41" s="5"/>
      <c r="E41" s="87" t="str">
        <f t="shared" si="1"/>
        <v/>
      </c>
      <c r="F41" s="79" t="str">
        <f>IF(OR(ISBLANK(B24),ISBLANK(B41)),"",(B41-(C41+D41)-(B24-(C24+D24))))</f>
        <v/>
      </c>
      <c r="G41" s="222" t="s">
        <v>35</v>
      </c>
      <c r="H41" s="223"/>
      <c r="I41" s="223"/>
      <c r="J41" s="223"/>
      <c r="K41" s="223"/>
      <c r="L41" s="224"/>
      <c r="M41" s="20">
        <v>9</v>
      </c>
      <c r="N41" s="7"/>
      <c r="O41" s="7">
        <f t="shared" si="7"/>
        <v>8330</v>
      </c>
      <c r="P41" s="5"/>
      <c r="Q41" s="87" t="str">
        <f t="shared" si="0"/>
        <v/>
      </c>
      <c r="R41" s="78" t="str">
        <f>IF(OR(ISBLANK(N24),ISBLANK(N41)),"",(N41-(O41+P41)-(N24-(O24+P24))))</f>
        <v/>
      </c>
      <c r="S41" s="222" t="s">
        <v>35</v>
      </c>
      <c r="T41" s="223"/>
      <c r="U41" s="223"/>
      <c r="V41" s="223"/>
      <c r="W41" s="223"/>
      <c r="X41" s="224"/>
      <c r="Y41" s="20">
        <v>9</v>
      </c>
      <c r="Z41" s="7"/>
      <c r="AA41" s="7">
        <f t="shared" si="8"/>
        <v>8063</v>
      </c>
      <c r="AB41" s="5"/>
      <c r="AC41" s="88" t="str">
        <f t="shared" si="2"/>
        <v/>
      </c>
      <c r="AD41" s="78" t="str">
        <f>IF(OR(ISBLANK(Z24),ISBLANK(Z41)),"",(Z41-(AA41+AB41)-(Z24-(AA24+AB24))))</f>
        <v/>
      </c>
      <c r="AF41" s="143" t="s">
        <v>85</v>
      </c>
      <c r="AG41" s="140">
        <f>SUM(B41:B46)/6 - SUM(C41:C46)/6</f>
        <v>-7776.333333333333</v>
      </c>
      <c r="AH41" s="143" t="s">
        <v>85</v>
      </c>
      <c r="AI41" s="140">
        <f>SUM(N49:N54)/6 - SUM(O49:P54)/6</f>
        <v>-7770.166666666667</v>
      </c>
      <c r="AJ41" s="138">
        <f>AG41-AI41</f>
        <v>-6.1666666666660603</v>
      </c>
    </row>
    <row r="42" spans="1:36">
      <c r="A42" s="14">
        <v>10</v>
      </c>
      <c r="B42" s="74"/>
      <c r="C42" s="4">
        <f t="shared" si="5"/>
        <v>7874</v>
      </c>
      <c r="D42" s="5"/>
      <c r="E42" s="87" t="str">
        <f t="shared" si="1"/>
        <v/>
      </c>
      <c r="F42" s="79" t="str">
        <f>IF(OR(ISBLANK(B23),ISBLANK(B42)),"",(B42-(C42+D42)-(B23-(C23+D23))))</f>
        <v/>
      </c>
      <c r="G42" s="212"/>
      <c r="H42" s="213"/>
      <c r="I42" s="213"/>
      <c r="J42" s="213"/>
      <c r="K42" s="213"/>
      <c r="L42" s="214"/>
      <c r="M42" s="20">
        <v>10</v>
      </c>
      <c r="N42" s="7"/>
      <c r="O42" s="7">
        <f t="shared" si="7"/>
        <v>8274</v>
      </c>
      <c r="P42" s="5"/>
      <c r="Q42" s="87" t="str">
        <f t="shared" si="0"/>
        <v/>
      </c>
      <c r="R42" s="78" t="str">
        <f>IF(OR(ISBLANK(N23),ISBLANK(N42)),"",(N42-(O42+P42)-(N23-(O23+P23))))</f>
        <v/>
      </c>
      <c r="S42" s="212"/>
      <c r="T42" s="213"/>
      <c r="U42" s="213"/>
      <c r="V42" s="213"/>
      <c r="W42" s="213"/>
      <c r="X42" s="214"/>
      <c r="Y42" s="20">
        <v>10</v>
      </c>
      <c r="Z42" s="7"/>
      <c r="AA42" s="7">
        <f t="shared" si="8"/>
        <v>7966</v>
      </c>
      <c r="AB42" s="5"/>
      <c r="AC42" s="88" t="str">
        <f t="shared" si="2"/>
        <v/>
      </c>
      <c r="AD42" s="78" t="str">
        <f>IF(OR(ISBLANK(Z23),ISBLANK(Z42)),"",(Z42-(AA42+AB42)-(Z23-(AA23+AB23))))</f>
        <v/>
      </c>
      <c r="AF42" s="143"/>
      <c r="AG42" s="140"/>
      <c r="AH42" s="143"/>
      <c r="AI42" s="140"/>
      <c r="AJ42" s="138"/>
    </row>
    <row r="43" spans="1:36">
      <c r="A43" s="14">
        <v>11</v>
      </c>
      <c r="B43" s="74"/>
      <c r="C43" s="4">
        <f t="shared" si="5"/>
        <v>7762</v>
      </c>
      <c r="D43" s="5"/>
      <c r="E43" s="87" t="str">
        <f t="shared" si="1"/>
        <v/>
      </c>
      <c r="F43" s="79" t="str">
        <f>IF(OR(ISBLANK(B22),ISBLANK(B43)),"",(B43-(C43+D43)-(B22-(C22+D22))))</f>
        <v/>
      </c>
      <c r="G43" s="212"/>
      <c r="H43" s="213"/>
      <c r="I43" s="213"/>
      <c r="J43" s="213"/>
      <c r="K43" s="213"/>
      <c r="L43" s="214"/>
      <c r="M43" s="20">
        <v>11</v>
      </c>
      <c r="N43" s="7"/>
      <c r="O43" s="7">
        <f t="shared" si="7"/>
        <v>8170</v>
      </c>
      <c r="P43" s="5"/>
      <c r="Q43" s="87" t="str">
        <f t="shared" si="0"/>
        <v/>
      </c>
      <c r="R43" s="78" t="str">
        <f>IF(OR(ISBLANK(N22),ISBLANK(N43)),"",(N43-(O43+P43)-(N22-(O22+P22))))</f>
        <v/>
      </c>
      <c r="S43" s="212"/>
      <c r="T43" s="213"/>
      <c r="U43" s="213"/>
      <c r="V43" s="213"/>
      <c r="W43" s="213"/>
      <c r="X43" s="214"/>
      <c r="Y43" s="20">
        <v>11</v>
      </c>
      <c r="Z43" s="7"/>
      <c r="AA43" s="7">
        <f t="shared" si="8"/>
        <v>7955</v>
      </c>
      <c r="AB43" s="5"/>
      <c r="AC43" s="88" t="str">
        <f t="shared" si="2"/>
        <v/>
      </c>
      <c r="AD43" s="78" t="str">
        <f>IF(OR(ISBLANK(Z22),ISBLANK(Z43)),"",(Z43-(AA43+AB43)-(Z22-(AA22+AB22))))</f>
        <v/>
      </c>
      <c r="AF43" s="143"/>
      <c r="AG43" s="140"/>
      <c r="AH43" s="143"/>
      <c r="AI43" s="140"/>
      <c r="AJ43" s="138"/>
    </row>
    <row r="44" spans="1:36" ht="15" thickBot="1">
      <c r="A44" s="14">
        <v>12</v>
      </c>
      <c r="B44" s="74"/>
      <c r="C44" s="4">
        <f t="shared" si="5"/>
        <v>7746</v>
      </c>
      <c r="D44" s="5"/>
      <c r="E44" s="87" t="str">
        <f t="shared" si="1"/>
        <v/>
      </c>
      <c r="F44" s="79" t="str">
        <f>IF(OR(ISBLANK(B21),ISBLANK(B44)),"",(B44-(C44+D44)-(B21-(C21+D21))))</f>
        <v/>
      </c>
      <c r="G44" s="212"/>
      <c r="H44" s="213"/>
      <c r="I44" s="213"/>
      <c r="J44" s="213"/>
      <c r="K44" s="213"/>
      <c r="L44" s="214"/>
      <c r="M44" s="20">
        <v>12</v>
      </c>
      <c r="N44" s="7"/>
      <c r="O44" s="7">
        <f t="shared" si="7"/>
        <v>8161</v>
      </c>
      <c r="P44" s="5"/>
      <c r="Q44" s="87" t="str">
        <f t="shared" si="0"/>
        <v/>
      </c>
      <c r="R44" s="78" t="str">
        <f>IF(OR(ISBLANK(N21),ISBLANK(N44)),"",(N44-(O44+P44)-(N21-(O21+P21))))</f>
        <v/>
      </c>
      <c r="S44" s="212"/>
      <c r="T44" s="213"/>
      <c r="U44" s="213"/>
      <c r="V44" s="213"/>
      <c r="W44" s="213"/>
      <c r="X44" s="214"/>
      <c r="Y44" s="70">
        <v>12</v>
      </c>
      <c r="Z44" s="71"/>
      <c r="AA44" s="71">
        <f t="shared" si="8"/>
        <v>8085</v>
      </c>
      <c r="AB44" s="40"/>
      <c r="AC44" s="90" t="str">
        <f t="shared" si="2"/>
        <v/>
      </c>
      <c r="AD44" s="83" t="str">
        <f>IF(OR(ISBLANK(Z21),ISBLANK(Z44)),"",(Z44-(AA44+AB44)-(Z21-(AA21+AB21))))</f>
        <v/>
      </c>
      <c r="AF44" s="143"/>
      <c r="AG44" s="140"/>
      <c r="AH44" s="143"/>
      <c r="AI44" s="140"/>
      <c r="AJ44" s="138"/>
    </row>
    <row r="45" spans="1:36">
      <c r="A45" s="19">
        <v>13</v>
      </c>
      <c r="B45" s="73"/>
      <c r="C45" s="6">
        <f t="shared" si="5"/>
        <v>7679</v>
      </c>
      <c r="D45" s="5"/>
      <c r="E45" s="87" t="str">
        <f t="shared" si="1"/>
        <v/>
      </c>
      <c r="F45" s="79" t="str">
        <f>IF(OR(ISBLANK(B20),ISBLANK(B45)),"",(B45-(C45+D45)-(B20-(C20+D20))))</f>
        <v/>
      </c>
      <c r="G45" s="212"/>
      <c r="H45" s="213"/>
      <c r="I45" s="213"/>
      <c r="J45" s="213"/>
      <c r="K45" s="213"/>
      <c r="L45" s="214"/>
      <c r="M45" s="20">
        <v>13</v>
      </c>
      <c r="N45" s="7"/>
      <c r="O45" s="7">
        <f t="shared" si="7"/>
        <v>8103</v>
      </c>
      <c r="P45" s="5"/>
      <c r="Q45" s="87" t="str">
        <f t="shared" si="0"/>
        <v/>
      </c>
      <c r="R45" s="78" t="str">
        <f>IF(OR(ISBLANK(N20),ISBLANK(N45)),"",(N45-(O45+P45)-(N20-(O20+P20))))</f>
        <v/>
      </c>
      <c r="S45" s="212"/>
      <c r="T45" s="213"/>
      <c r="U45" s="213"/>
      <c r="V45" s="213"/>
      <c r="W45" s="213"/>
      <c r="X45" s="214"/>
      <c r="Y45" s="212" t="s">
        <v>35</v>
      </c>
      <c r="Z45" s="213"/>
      <c r="AA45" s="213"/>
      <c r="AB45" s="213"/>
      <c r="AC45" s="213"/>
      <c r="AD45" s="214"/>
      <c r="AF45" s="143"/>
      <c r="AG45" s="140"/>
      <c r="AH45" s="143"/>
      <c r="AI45" s="140"/>
      <c r="AJ45" s="138"/>
    </row>
    <row r="46" spans="1:36">
      <c r="A46" s="19">
        <v>14</v>
      </c>
      <c r="B46" s="73"/>
      <c r="C46" s="6">
        <f t="shared" si="5"/>
        <v>7673</v>
      </c>
      <c r="D46" s="5"/>
      <c r="E46" s="87" t="str">
        <f t="shared" si="1"/>
        <v/>
      </c>
      <c r="F46" s="79" t="str">
        <f>IF(OR(ISBLANK(B19),ISBLANK(B46)),"",(B46-(C46+D46)-(B19-(C19+D19))))</f>
        <v/>
      </c>
      <c r="G46" s="212"/>
      <c r="H46" s="213"/>
      <c r="I46" s="213"/>
      <c r="J46" s="213"/>
      <c r="K46" s="213"/>
      <c r="L46" s="214"/>
      <c r="M46" s="20">
        <v>14</v>
      </c>
      <c r="N46" s="7"/>
      <c r="O46" s="7">
        <f t="shared" si="7"/>
        <v>8083</v>
      </c>
      <c r="P46" s="5"/>
      <c r="Q46" s="87" t="str">
        <f t="shared" si="0"/>
        <v/>
      </c>
      <c r="R46" s="78" t="str">
        <f>IF(OR(ISBLANK(N19),ISBLANK(N46)),"",(N46-(O46+P46)-(N19-(O19+P19))))</f>
        <v/>
      </c>
      <c r="S46" s="212"/>
      <c r="T46" s="213"/>
      <c r="U46" s="213"/>
      <c r="V46" s="213"/>
      <c r="W46" s="213"/>
      <c r="X46" s="214"/>
      <c r="Y46" s="212"/>
      <c r="Z46" s="213"/>
      <c r="AA46" s="213"/>
      <c r="AB46" s="213"/>
      <c r="AC46" s="213"/>
      <c r="AD46" s="214"/>
      <c r="AF46" s="143"/>
      <c r="AG46" s="140"/>
      <c r="AH46" s="143"/>
      <c r="AI46" s="140"/>
      <c r="AJ46" s="138"/>
    </row>
    <row r="47" spans="1:36">
      <c r="A47" s="18">
        <v>15</v>
      </c>
      <c r="B47" s="72"/>
      <c r="C47" s="13">
        <f t="shared" si="5"/>
        <v>7530</v>
      </c>
      <c r="D47" s="5"/>
      <c r="E47" s="87" t="str">
        <f t="shared" si="1"/>
        <v/>
      </c>
      <c r="F47" s="79" t="str">
        <f>IF(OR(ISBLANK(B18),ISBLANK(B47)),"",(B47-(C47+D47)-(B18-(C18+D18))))</f>
        <v/>
      </c>
      <c r="G47" s="212"/>
      <c r="H47" s="213"/>
      <c r="I47" s="213"/>
      <c r="J47" s="213"/>
      <c r="K47" s="213"/>
      <c r="L47" s="214"/>
      <c r="M47" s="20">
        <v>15</v>
      </c>
      <c r="N47" s="7"/>
      <c r="O47" s="7">
        <f t="shared" si="7"/>
        <v>8090</v>
      </c>
      <c r="P47" s="5"/>
      <c r="Q47" s="87" t="str">
        <f t="shared" si="0"/>
        <v/>
      </c>
      <c r="R47" s="78" t="str">
        <f>IF(OR(ISBLANK(N18),ISBLANK(N47)),"",(N47-(O47+P47)-(N18-(O18+P18))))</f>
        <v/>
      </c>
      <c r="S47" s="212"/>
      <c r="T47" s="213"/>
      <c r="U47" s="213"/>
      <c r="V47" s="213"/>
      <c r="W47" s="213"/>
      <c r="X47" s="214"/>
      <c r="Y47" s="212"/>
      <c r="Z47" s="213"/>
      <c r="AA47" s="213"/>
      <c r="AB47" s="213"/>
      <c r="AC47" s="213"/>
      <c r="AD47" s="214"/>
      <c r="AF47" s="134" t="s">
        <v>75</v>
      </c>
      <c r="AG47" s="136">
        <f>SUM(B47:B49)/3-SUM(C47:C49)/3</f>
        <v>-7471.666666666667</v>
      </c>
      <c r="AH47" s="134" t="s">
        <v>75</v>
      </c>
      <c r="AI47" s="136">
        <f>SUM(N55:N57)/3-SUM(O55:O57)/3</f>
        <v>-7466.333333333333</v>
      </c>
      <c r="AJ47" s="138">
        <f>AG47-AI47</f>
        <v>-5.3333333333339397</v>
      </c>
    </row>
    <row r="48" spans="1:36">
      <c r="A48" s="18">
        <v>16</v>
      </c>
      <c r="B48" s="72"/>
      <c r="C48" s="13">
        <f t="shared" si="5"/>
        <v>7449</v>
      </c>
      <c r="D48" s="5"/>
      <c r="E48" s="87" t="str">
        <f t="shared" si="1"/>
        <v/>
      </c>
      <c r="F48" s="79" t="str">
        <f>IF(OR(ISBLANK(B17),ISBLANK(B48)),"",(B48-(C48+D48)-(B17-(C17+D17))))</f>
        <v/>
      </c>
      <c r="G48" s="212"/>
      <c r="H48" s="213"/>
      <c r="I48" s="213"/>
      <c r="J48" s="213"/>
      <c r="K48" s="213"/>
      <c r="L48" s="214"/>
      <c r="M48" s="20">
        <v>16</v>
      </c>
      <c r="N48" s="7"/>
      <c r="O48" s="7">
        <f t="shared" si="7"/>
        <v>8112</v>
      </c>
      <c r="P48" s="5"/>
      <c r="Q48" s="87" t="str">
        <f t="shared" si="0"/>
        <v/>
      </c>
      <c r="R48" s="78" t="str">
        <f>IF(OR(ISBLANK(N17),ISBLANK(N48)),"",(N48-(O48+P48)-(N17-(O17+P17))))</f>
        <v/>
      </c>
      <c r="S48" s="212"/>
      <c r="T48" s="213"/>
      <c r="U48" s="213"/>
      <c r="V48" s="213"/>
      <c r="W48" s="213"/>
      <c r="X48" s="214"/>
      <c r="Y48" s="212"/>
      <c r="Z48" s="213"/>
      <c r="AA48" s="213"/>
      <c r="AB48" s="213"/>
      <c r="AC48" s="213"/>
      <c r="AD48" s="214"/>
      <c r="AF48" s="134"/>
      <c r="AG48" s="136"/>
      <c r="AH48" s="134"/>
      <c r="AI48" s="136"/>
      <c r="AJ48" s="257"/>
    </row>
    <row r="49" spans="1:36" ht="15" thickBot="1">
      <c r="A49" s="28">
        <v>17</v>
      </c>
      <c r="B49" s="77"/>
      <c r="C49" s="29">
        <f t="shared" si="5"/>
        <v>7436</v>
      </c>
      <c r="D49" s="30"/>
      <c r="E49" s="87" t="str">
        <f t="shared" si="1"/>
        <v/>
      </c>
      <c r="F49" s="80" t="str">
        <f>IF(OR(ISBLANK(B16),ISBLANK(B49)),"",(B49-(C49+D49)-(B16-(C16+D16))))</f>
        <v/>
      </c>
      <c r="G49" s="212"/>
      <c r="H49" s="213"/>
      <c r="I49" s="213"/>
      <c r="J49" s="213"/>
      <c r="K49" s="213"/>
      <c r="L49" s="214"/>
      <c r="M49" s="14">
        <v>17</v>
      </c>
      <c r="N49" s="4"/>
      <c r="O49" s="4">
        <f t="shared" si="7"/>
        <v>7935</v>
      </c>
      <c r="P49" s="5"/>
      <c r="Q49" s="87" t="str">
        <f t="shared" si="0"/>
        <v/>
      </c>
      <c r="R49" s="78" t="str">
        <f>IF(OR(ISBLANK(N16),ISBLANK(N49)),"",(N49-(O49+P49)-(N16-(O16+P16))))</f>
        <v/>
      </c>
      <c r="S49" s="212"/>
      <c r="T49" s="213"/>
      <c r="U49" s="213"/>
      <c r="V49" s="213"/>
      <c r="W49" s="213"/>
      <c r="X49" s="214"/>
      <c r="Y49" s="212"/>
      <c r="Z49" s="213"/>
      <c r="AA49" s="213"/>
      <c r="AB49" s="213"/>
      <c r="AC49" s="213"/>
      <c r="AD49" s="214"/>
      <c r="AF49" s="152"/>
      <c r="AG49" s="149"/>
      <c r="AH49" s="152"/>
      <c r="AI49" s="149"/>
      <c r="AJ49" s="258"/>
    </row>
    <row r="50" spans="1:36">
      <c r="A50" s="222" t="s">
        <v>35</v>
      </c>
      <c r="B50" s="223"/>
      <c r="C50" s="223"/>
      <c r="D50" s="223"/>
      <c r="E50" s="223"/>
      <c r="F50" s="224"/>
      <c r="G50" s="212"/>
      <c r="H50" s="213"/>
      <c r="I50" s="213"/>
      <c r="J50" s="213"/>
      <c r="K50" s="213"/>
      <c r="L50" s="214"/>
      <c r="M50" s="14">
        <v>18</v>
      </c>
      <c r="N50" s="4"/>
      <c r="O50" s="4">
        <f t="shared" si="7"/>
        <v>7843</v>
      </c>
      <c r="P50" s="5"/>
      <c r="Q50" s="87" t="str">
        <f t="shared" si="0"/>
        <v/>
      </c>
      <c r="R50" s="78" t="str">
        <f>IF(OR(ISBLANK(N15),ISBLANK(N50)),"",(N50-(O50+P50)-(N15-(O15+P15))))</f>
        <v/>
      </c>
      <c r="S50" s="212"/>
      <c r="T50" s="213"/>
      <c r="U50" s="213"/>
      <c r="V50" s="213"/>
      <c r="W50" s="213"/>
      <c r="X50" s="214"/>
      <c r="Y50" s="212"/>
      <c r="Z50" s="213"/>
      <c r="AA50" s="213"/>
      <c r="AB50" s="213"/>
      <c r="AC50" s="213"/>
      <c r="AD50" s="214"/>
      <c r="AF50" s="244" t="s">
        <v>88</v>
      </c>
      <c r="AG50" s="245"/>
      <c r="AH50" s="245"/>
      <c r="AI50" s="245"/>
      <c r="AJ50" s="246"/>
    </row>
    <row r="51" spans="1:36" ht="15" thickBot="1">
      <c r="A51" s="212"/>
      <c r="B51" s="213"/>
      <c r="C51" s="213"/>
      <c r="D51" s="213"/>
      <c r="E51" s="213"/>
      <c r="F51" s="214"/>
      <c r="G51" s="212"/>
      <c r="H51" s="213"/>
      <c r="I51" s="213"/>
      <c r="J51" s="213"/>
      <c r="K51" s="213"/>
      <c r="L51" s="214"/>
      <c r="M51" s="14">
        <v>19</v>
      </c>
      <c r="N51" s="4"/>
      <c r="O51" s="4">
        <f t="shared" si="7"/>
        <v>7751</v>
      </c>
      <c r="P51" s="5"/>
      <c r="Q51" s="87" t="str">
        <f t="shared" si="0"/>
        <v/>
      </c>
      <c r="R51" s="78" t="str">
        <f>IF(OR(ISBLANK(N14),ISBLANK(N51)),"",(N51-(O51+P51)-(N14-(O14+P14))))</f>
        <v/>
      </c>
      <c r="S51" s="212"/>
      <c r="T51" s="213"/>
      <c r="U51" s="213"/>
      <c r="V51" s="213"/>
      <c r="W51" s="213"/>
      <c r="X51" s="214"/>
      <c r="Y51" s="212"/>
      <c r="Z51" s="213"/>
      <c r="AA51" s="213"/>
      <c r="AB51" s="213"/>
      <c r="AC51" s="213"/>
      <c r="AD51" s="214"/>
      <c r="AF51" s="247"/>
      <c r="AG51" s="248"/>
      <c r="AH51" s="248"/>
      <c r="AI51" s="248"/>
      <c r="AJ51" s="249"/>
    </row>
    <row r="52" spans="1:36">
      <c r="A52" s="212"/>
      <c r="B52" s="213"/>
      <c r="C52" s="213"/>
      <c r="D52" s="213"/>
      <c r="E52" s="213"/>
      <c r="F52" s="214"/>
      <c r="G52" s="212"/>
      <c r="H52" s="213"/>
      <c r="I52" s="213"/>
      <c r="J52" s="213"/>
      <c r="K52" s="213"/>
      <c r="L52" s="214"/>
      <c r="M52" s="14">
        <v>20</v>
      </c>
      <c r="N52" s="4"/>
      <c r="O52" s="4">
        <f t="shared" si="7"/>
        <v>7739</v>
      </c>
      <c r="P52" s="5"/>
      <c r="Q52" s="87" t="str">
        <f t="shared" si="0"/>
        <v/>
      </c>
      <c r="R52" s="78" t="str">
        <f>IF(OR(ISBLANK(N13),ISBLANK(N52)),"",(N52-(O52+P52)-(N13-(O13+P13))))</f>
        <v/>
      </c>
      <c r="S52" s="212"/>
      <c r="T52" s="213"/>
      <c r="U52" s="213"/>
      <c r="V52" s="213"/>
      <c r="W52" s="213"/>
      <c r="X52" s="214"/>
      <c r="Y52" s="212"/>
      <c r="Z52" s="213"/>
      <c r="AA52" s="213"/>
      <c r="AB52" s="213"/>
      <c r="AC52" s="213"/>
      <c r="AD52" s="214"/>
    </row>
    <row r="53" spans="1:36">
      <c r="A53" s="212"/>
      <c r="B53" s="213"/>
      <c r="C53" s="213"/>
      <c r="D53" s="213"/>
      <c r="E53" s="213"/>
      <c r="F53" s="214"/>
      <c r="G53" s="212"/>
      <c r="H53" s="213"/>
      <c r="I53" s="213"/>
      <c r="J53" s="213"/>
      <c r="K53" s="213"/>
      <c r="L53" s="214"/>
      <c r="M53" s="14">
        <v>21</v>
      </c>
      <c r="N53" s="4"/>
      <c r="O53" s="4">
        <f t="shared" si="7"/>
        <v>7679</v>
      </c>
      <c r="P53" s="5"/>
      <c r="Q53" s="87" t="str">
        <f t="shared" si="0"/>
        <v/>
      </c>
      <c r="R53" s="78" t="str">
        <f>IF(OR(ISBLANK(N12),ISBLANK(N53)),"",(N53-(O53+P53)-(N12-(O12+P12))))</f>
        <v/>
      </c>
      <c r="S53" s="212"/>
      <c r="T53" s="213"/>
      <c r="U53" s="213"/>
      <c r="V53" s="213"/>
      <c r="W53" s="213"/>
      <c r="X53" s="214"/>
      <c r="Y53" s="212"/>
      <c r="Z53" s="213"/>
      <c r="AA53" s="213"/>
      <c r="AB53" s="213"/>
      <c r="AC53" s="213"/>
      <c r="AD53" s="214"/>
    </row>
    <row r="54" spans="1:36">
      <c r="A54" s="212"/>
      <c r="B54" s="213"/>
      <c r="C54" s="213"/>
      <c r="D54" s="213"/>
      <c r="E54" s="213"/>
      <c r="F54" s="214"/>
      <c r="G54" s="212"/>
      <c r="H54" s="213"/>
      <c r="I54" s="213"/>
      <c r="J54" s="213"/>
      <c r="K54" s="213"/>
      <c r="L54" s="214"/>
      <c r="M54" s="14">
        <v>22</v>
      </c>
      <c r="N54" s="4"/>
      <c r="O54" s="4">
        <f t="shared" si="7"/>
        <v>7674</v>
      </c>
      <c r="P54" s="5"/>
      <c r="Q54" s="87" t="str">
        <f t="shared" si="0"/>
        <v/>
      </c>
      <c r="R54" s="78" t="str">
        <f>IF(OR(ISBLANK(N11),ISBLANK(N54)),"",(N54-(O54+P54)-(N11-(O11+P11))))</f>
        <v/>
      </c>
      <c r="S54" s="212"/>
      <c r="T54" s="213"/>
      <c r="U54" s="213"/>
      <c r="V54" s="213"/>
      <c r="W54" s="213"/>
      <c r="X54" s="214"/>
      <c r="Y54" s="212"/>
      <c r="Z54" s="213"/>
      <c r="AA54" s="213"/>
      <c r="AB54" s="213"/>
      <c r="AC54" s="213"/>
      <c r="AD54" s="214"/>
    </row>
    <row r="55" spans="1:36">
      <c r="A55" s="212"/>
      <c r="B55" s="213"/>
      <c r="C55" s="213"/>
      <c r="D55" s="213"/>
      <c r="E55" s="213"/>
      <c r="F55" s="214"/>
      <c r="G55" s="212"/>
      <c r="H55" s="213"/>
      <c r="I55" s="213"/>
      <c r="J55" s="213"/>
      <c r="K55" s="213"/>
      <c r="L55" s="214"/>
      <c r="M55" s="18">
        <v>23</v>
      </c>
      <c r="N55" s="13"/>
      <c r="O55" s="13">
        <f t="shared" si="7"/>
        <v>7507</v>
      </c>
      <c r="P55" s="5"/>
      <c r="Q55" s="87" t="str">
        <f t="shared" si="0"/>
        <v/>
      </c>
      <c r="R55" s="78" t="str">
        <f>IF(OR(ISBLANK(N10),ISBLANK(N55)),"",(N55-(O55+P55)-(N10-(O10+P10))))</f>
        <v/>
      </c>
      <c r="S55" s="212"/>
      <c r="T55" s="213"/>
      <c r="U55" s="213"/>
      <c r="V55" s="213"/>
      <c r="W55" s="213"/>
      <c r="X55" s="214"/>
      <c r="Y55" s="212"/>
      <c r="Z55" s="213"/>
      <c r="AA55" s="213"/>
      <c r="AB55" s="213"/>
      <c r="AC55" s="213"/>
      <c r="AD55" s="214"/>
    </row>
    <row r="56" spans="1:36">
      <c r="A56" s="212"/>
      <c r="B56" s="213"/>
      <c r="C56" s="213"/>
      <c r="D56" s="213"/>
      <c r="E56" s="213"/>
      <c r="F56" s="214"/>
      <c r="G56" s="212"/>
      <c r="H56" s="213"/>
      <c r="I56" s="213"/>
      <c r="J56" s="213"/>
      <c r="K56" s="213"/>
      <c r="L56" s="214"/>
      <c r="M56" s="28">
        <v>24</v>
      </c>
      <c r="N56" s="29"/>
      <c r="O56" s="29">
        <f t="shared" si="7"/>
        <v>7448</v>
      </c>
      <c r="P56" s="30"/>
      <c r="Q56" s="87" t="str">
        <f t="shared" si="0"/>
        <v/>
      </c>
      <c r="R56" s="84" t="str">
        <f>IF(OR(ISBLANK(N9),ISBLANK(N56)),"",(N56-(O56+P56)-(N9-(O9+P9))))</f>
        <v/>
      </c>
      <c r="S56" s="212"/>
      <c r="T56" s="213"/>
      <c r="U56" s="213"/>
      <c r="V56" s="213"/>
      <c r="W56" s="213"/>
      <c r="X56" s="214"/>
      <c r="Y56" s="212"/>
      <c r="Z56" s="213"/>
      <c r="AA56" s="213"/>
      <c r="AB56" s="213"/>
      <c r="AC56" s="213"/>
      <c r="AD56" s="214"/>
    </row>
    <row r="57" spans="1:36" ht="15" thickBot="1">
      <c r="A57" s="215"/>
      <c r="B57" s="158"/>
      <c r="C57" s="158"/>
      <c r="D57" s="158"/>
      <c r="E57" s="158"/>
      <c r="F57" s="159"/>
      <c r="G57" s="215"/>
      <c r="H57" s="158"/>
      <c r="I57" s="158"/>
      <c r="J57" s="158"/>
      <c r="K57" s="158"/>
      <c r="L57" s="159"/>
      <c r="M57" s="38">
        <v>25</v>
      </c>
      <c r="N57" s="39"/>
      <c r="O57" s="39">
        <f t="shared" si="7"/>
        <v>7444</v>
      </c>
      <c r="P57" s="40"/>
      <c r="Q57" s="92" t="str">
        <f t="shared" si="0"/>
        <v/>
      </c>
      <c r="R57" s="83" t="str">
        <f>IF(OR(ISBLANK(N8),ISBLANK(N57)),"",(N57-(O57+P57)-(N8-(O8+P8))))</f>
        <v/>
      </c>
      <c r="S57" s="215"/>
      <c r="T57" s="158"/>
      <c r="U57" s="158"/>
      <c r="V57" s="158"/>
      <c r="W57" s="158"/>
      <c r="X57" s="159"/>
      <c r="Y57" s="215"/>
      <c r="Z57" s="158"/>
      <c r="AA57" s="158"/>
      <c r="AB57" s="158"/>
      <c r="AC57" s="158"/>
      <c r="AD57" s="159"/>
    </row>
    <row r="60" spans="1:36" ht="15" thickBot="1"/>
    <row r="61" spans="1:36" ht="15" thickBot="1">
      <c r="A61" s="156" t="s">
        <v>36</v>
      </c>
      <c r="B61" s="157"/>
      <c r="C61" s="157"/>
      <c r="D61" s="157"/>
      <c r="E61" s="157"/>
      <c r="F61" s="256"/>
      <c r="I61" s="156" t="s">
        <v>42</v>
      </c>
      <c r="J61" s="157"/>
      <c r="K61" s="157"/>
      <c r="L61" s="157"/>
      <c r="M61" s="157"/>
      <c r="N61" s="256"/>
      <c r="P61" s="216" t="s">
        <v>33</v>
      </c>
      <c r="Q61" s="217"/>
      <c r="R61" s="217"/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8"/>
    </row>
    <row r="62" spans="1:36" ht="15" thickBot="1">
      <c r="A62" s="45" t="s">
        <v>19</v>
      </c>
      <c r="B62" s="55" t="s">
        <v>37</v>
      </c>
      <c r="C62" s="46" t="s">
        <v>44</v>
      </c>
      <c r="D62" s="62" t="s">
        <v>45</v>
      </c>
      <c r="E62" s="65" t="s">
        <v>40</v>
      </c>
      <c r="F62" s="64" t="s">
        <v>41</v>
      </c>
      <c r="I62" s="45" t="s">
        <v>19</v>
      </c>
      <c r="J62" s="55" t="s">
        <v>37</v>
      </c>
      <c r="K62" s="46" t="s">
        <v>44</v>
      </c>
      <c r="L62" s="47" t="s">
        <v>45</v>
      </c>
      <c r="M62" s="63" t="s">
        <v>40</v>
      </c>
      <c r="N62" s="64" t="s">
        <v>41</v>
      </c>
      <c r="P62" s="235" t="s">
        <v>46</v>
      </c>
      <c r="Q62" s="236"/>
      <c r="R62" s="236"/>
      <c r="S62" s="236"/>
      <c r="T62" s="236"/>
      <c r="U62" s="236"/>
      <c r="V62" s="236"/>
      <c r="W62" s="236"/>
      <c r="X62" s="236"/>
      <c r="Y62" s="236"/>
      <c r="Z62" s="236"/>
      <c r="AA62" s="236"/>
      <c r="AB62" s="236"/>
      <c r="AC62" s="236"/>
      <c r="AD62" s="237"/>
    </row>
    <row r="63" spans="1:36">
      <c r="A63" s="42" t="s">
        <v>64</v>
      </c>
      <c r="B63" s="44">
        <f>W4</f>
        <v>520</v>
      </c>
      <c r="C63" s="56"/>
      <c r="D63" s="59"/>
      <c r="E63" s="66">
        <f>C63-B63</f>
        <v>-520</v>
      </c>
      <c r="F63" s="67">
        <f>D63-B63</f>
        <v>-520</v>
      </c>
      <c r="I63" s="42" t="s">
        <v>81</v>
      </c>
      <c r="J63" s="44">
        <v>142</v>
      </c>
      <c r="K63" s="56"/>
      <c r="L63" s="59"/>
      <c r="M63" s="66">
        <f>K63-J63</f>
        <v>-142</v>
      </c>
      <c r="N63" s="67">
        <f>L63-J63</f>
        <v>-142</v>
      </c>
      <c r="P63" s="238"/>
      <c r="Q63" s="239"/>
      <c r="R63" s="239"/>
      <c r="S63" s="239"/>
      <c r="T63" s="239"/>
      <c r="U63" s="239"/>
      <c r="V63" s="239"/>
      <c r="W63" s="239"/>
      <c r="X63" s="239"/>
      <c r="Y63" s="239"/>
      <c r="Z63" s="239"/>
      <c r="AA63" s="239"/>
      <c r="AB63" s="239"/>
      <c r="AC63" s="239"/>
      <c r="AD63" s="240"/>
    </row>
    <row r="64" spans="1:36">
      <c r="A64" s="14" t="s">
        <v>70</v>
      </c>
      <c r="B64" s="4">
        <f>Y4</f>
        <v>485</v>
      </c>
      <c r="C64" s="57"/>
      <c r="D64" s="60"/>
      <c r="E64" s="14">
        <f>C64-B64</f>
        <v>-485</v>
      </c>
      <c r="F64" s="15">
        <f t="shared" ref="F64:F66" si="10">D64-B64</f>
        <v>-485</v>
      </c>
      <c r="I64" s="14" t="s">
        <v>80</v>
      </c>
      <c r="J64" s="4">
        <v>135</v>
      </c>
      <c r="K64" s="57"/>
      <c r="L64" s="60"/>
      <c r="M64" s="14">
        <f>K64-J64</f>
        <v>-135</v>
      </c>
      <c r="N64" s="15">
        <f t="shared" ref="N64:N65" si="11">L64-J64</f>
        <v>-135</v>
      </c>
      <c r="P64" s="238"/>
      <c r="Q64" s="239"/>
      <c r="R64" s="239"/>
      <c r="S64" s="239"/>
      <c r="T64" s="239"/>
      <c r="U64" s="239"/>
      <c r="V64" s="239"/>
      <c r="W64" s="239"/>
      <c r="X64" s="239"/>
      <c r="Y64" s="239"/>
      <c r="Z64" s="239"/>
      <c r="AA64" s="239"/>
      <c r="AB64" s="239"/>
      <c r="AC64" s="239"/>
      <c r="AD64" s="240"/>
    </row>
    <row r="65" spans="1:33" ht="15" thickBot="1">
      <c r="A65" s="14" t="s">
        <v>32</v>
      </c>
      <c r="B65" s="4">
        <f>AA4</f>
        <v>505</v>
      </c>
      <c r="C65" s="57"/>
      <c r="D65" s="60"/>
      <c r="E65" s="14">
        <f>C65-B65</f>
        <v>-505</v>
      </c>
      <c r="F65" s="15">
        <f t="shared" si="10"/>
        <v>-505</v>
      </c>
      <c r="I65" s="16" t="s">
        <v>43</v>
      </c>
      <c r="J65" s="17">
        <v>75</v>
      </c>
      <c r="K65" s="58"/>
      <c r="L65" s="61"/>
      <c r="M65" s="16">
        <f>K65-J65</f>
        <v>-75</v>
      </c>
      <c r="N65" s="41">
        <f t="shared" si="11"/>
        <v>-75</v>
      </c>
      <c r="P65" s="238"/>
      <c r="Q65" s="239"/>
      <c r="R65" s="239"/>
      <c r="S65" s="239"/>
      <c r="T65" s="239"/>
      <c r="U65" s="239"/>
      <c r="V65" s="239"/>
      <c r="W65" s="239"/>
      <c r="X65" s="239"/>
      <c r="Y65" s="239"/>
      <c r="Z65" s="239"/>
      <c r="AA65" s="239"/>
      <c r="AB65" s="239"/>
      <c r="AC65" s="239"/>
      <c r="AD65" s="240"/>
    </row>
    <row r="66" spans="1:33" ht="15" thickBot="1">
      <c r="A66" s="16" t="s">
        <v>10</v>
      </c>
      <c r="B66" s="17">
        <f>AC4</f>
        <v>520</v>
      </c>
      <c r="C66" s="58"/>
      <c r="D66" s="61"/>
      <c r="E66" s="16">
        <f>C66-B66</f>
        <v>-520</v>
      </c>
      <c r="F66" s="41">
        <f t="shared" si="10"/>
        <v>-520</v>
      </c>
      <c r="P66" s="241"/>
      <c r="Q66" s="242"/>
      <c r="R66" s="242"/>
      <c r="S66" s="242"/>
      <c r="T66" s="242"/>
      <c r="U66" s="242"/>
      <c r="V66" s="242"/>
      <c r="W66" s="242"/>
      <c r="X66" s="242"/>
      <c r="Y66" s="242"/>
      <c r="Z66" s="242"/>
      <c r="AA66" s="242"/>
      <c r="AB66" s="242"/>
      <c r="AC66" s="242"/>
      <c r="AD66" s="243"/>
    </row>
    <row r="69" spans="1:33" ht="15" thickBot="1"/>
    <row r="70" spans="1:33">
      <c r="A70" s="209" t="s">
        <v>3</v>
      </c>
      <c r="B70" s="210"/>
      <c r="C70" s="210"/>
      <c r="D70" s="210"/>
      <c r="E70" s="210"/>
      <c r="F70" s="210"/>
      <c r="G70" s="211"/>
      <c r="I70" s="209" t="s">
        <v>9</v>
      </c>
      <c r="J70" s="210"/>
      <c r="K70" s="210"/>
      <c r="L70" s="210"/>
      <c r="M70" s="210"/>
      <c r="N70" s="210"/>
      <c r="O70" s="211"/>
      <c r="Q70" s="203" t="s">
        <v>10</v>
      </c>
      <c r="R70" s="204"/>
      <c r="S70" s="204"/>
      <c r="T70" s="204"/>
      <c r="U70" s="204"/>
      <c r="V70" s="204"/>
      <c r="W70" s="204"/>
      <c r="X70" s="205"/>
      <c r="Z70" s="203" t="s">
        <v>4</v>
      </c>
      <c r="AA70" s="204"/>
      <c r="AB70" s="204"/>
      <c r="AC70" s="204"/>
      <c r="AD70" s="204"/>
      <c r="AE70" s="204"/>
      <c r="AF70" s="204"/>
      <c r="AG70" s="205"/>
    </row>
    <row r="71" spans="1:33">
      <c r="A71" s="14"/>
      <c r="B71" s="4" t="s">
        <v>6</v>
      </c>
      <c r="C71" s="4" t="s">
        <v>27</v>
      </c>
      <c r="D71" s="4" t="s">
        <v>28</v>
      </c>
      <c r="E71" s="4" t="s">
        <v>30</v>
      </c>
      <c r="F71" s="4" t="s">
        <v>7</v>
      </c>
      <c r="G71" s="15" t="s">
        <v>8</v>
      </c>
      <c r="I71" s="14"/>
      <c r="J71" s="4" t="s">
        <v>6</v>
      </c>
      <c r="K71" s="4" t="s">
        <v>27</v>
      </c>
      <c r="L71" s="4" t="s">
        <v>28</v>
      </c>
      <c r="M71" s="4" t="s">
        <v>30</v>
      </c>
      <c r="N71" s="4" t="s">
        <v>7</v>
      </c>
      <c r="O71" s="15" t="s">
        <v>8</v>
      </c>
      <c r="Q71" s="14"/>
      <c r="R71" s="4" t="s">
        <v>6</v>
      </c>
      <c r="S71" s="4" t="s">
        <v>27</v>
      </c>
      <c r="T71" s="4" t="s">
        <v>28</v>
      </c>
      <c r="U71" s="4" t="s">
        <v>29</v>
      </c>
      <c r="V71" s="4" t="s">
        <v>93</v>
      </c>
      <c r="W71" s="4" t="s">
        <v>31</v>
      </c>
      <c r="X71" s="15" t="s">
        <v>8</v>
      </c>
      <c r="Z71" s="26"/>
      <c r="AA71" s="4" t="s">
        <v>6</v>
      </c>
      <c r="AB71" s="4" t="s">
        <v>27</v>
      </c>
      <c r="AC71" s="4" t="s">
        <v>28</v>
      </c>
      <c r="AD71" s="4" t="s">
        <v>30</v>
      </c>
      <c r="AE71" s="4" t="s">
        <v>26</v>
      </c>
      <c r="AF71" s="4" t="s">
        <v>7</v>
      </c>
      <c r="AG71" s="15" t="s">
        <v>8</v>
      </c>
    </row>
    <row r="72" spans="1:33">
      <c r="A72" s="14">
        <v>1</v>
      </c>
      <c r="B72" s="10">
        <v>260</v>
      </c>
      <c r="C72" s="9">
        <v>1150</v>
      </c>
      <c r="D72" s="9">
        <v>1250</v>
      </c>
      <c r="E72" s="11">
        <v>5420</v>
      </c>
      <c r="F72" s="12">
        <v>-38</v>
      </c>
      <c r="G72" s="22">
        <f t="shared" ref="G72:G79" si="12">B72+C72+D72+E72+F72+$W$4+$U$4</f>
        <v>8562</v>
      </c>
      <c r="I72" s="14">
        <v>1</v>
      </c>
      <c r="J72" s="10">
        <v>234</v>
      </c>
      <c r="K72" s="4">
        <f>C72</f>
        <v>1150</v>
      </c>
      <c r="L72" s="4">
        <f>D72</f>
        <v>1250</v>
      </c>
      <c r="M72" s="4">
        <f>E72</f>
        <v>5420</v>
      </c>
      <c r="N72" s="12">
        <v>-38</v>
      </c>
      <c r="O72" s="22">
        <f t="shared" ref="O72:O79" si="13">J72+K72+L72+M72+N72+$W$4+$U$4</f>
        <v>8536</v>
      </c>
      <c r="Q72" s="14">
        <v>1</v>
      </c>
      <c r="R72" s="10">
        <v>313</v>
      </c>
      <c r="S72" s="9">
        <v>1120</v>
      </c>
      <c r="T72" s="9">
        <v>1195</v>
      </c>
      <c r="U72" s="4"/>
      <c r="V72" s="11">
        <f>5440-12</f>
        <v>5428</v>
      </c>
      <c r="W72" s="12">
        <v>-27</v>
      </c>
      <c r="X72" s="22">
        <f t="shared" ref="X72:X79" si="14">R72+S72+T72+V72+W72+$AC$4+$U$4</f>
        <v>8549</v>
      </c>
      <c r="Z72" s="26">
        <v>1</v>
      </c>
      <c r="AA72" s="10">
        <v>947</v>
      </c>
      <c r="AB72" s="9">
        <v>1460</v>
      </c>
      <c r="AC72" s="9">
        <v>3015</v>
      </c>
      <c r="AD72" s="11">
        <f>2100+1400</f>
        <v>3500</v>
      </c>
      <c r="AE72" s="50">
        <v>85</v>
      </c>
      <c r="AF72" s="12">
        <v>50</v>
      </c>
      <c r="AG72" s="22">
        <f>AA72+AB72+AD72+AE72+AF72+AC72</f>
        <v>9057</v>
      </c>
    </row>
    <row r="73" spans="1:33">
      <c r="A73" s="14">
        <v>2</v>
      </c>
      <c r="B73" s="10">
        <v>247</v>
      </c>
      <c r="C73" s="9">
        <v>1040</v>
      </c>
      <c r="D73" s="4">
        <f>D72</f>
        <v>1250</v>
      </c>
      <c r="E73" s="4">
        <f>E72</f>
        <v>5420</v>
      </c>
      <c r="F73" s="12">
        <v>-38</v>
      </c>
      <c r="G73" s="22">
        <f t="shared" si="12"/>
        <v>8439</v>
      </c>
      <c r="I73" s="14">
        <v>2</v>
      </c>
      <c r="J73" s="10">
        <v>224</v>
      </c>
      <c r="K73" s="4">
        <f t="shared" ref="K73:K79" si="15">C73</f>
        <v>1040</v>
      </c>
      <c r="L73" s="4">
        <f>D72</f>
        <v>1250</v>
      </c>
      <c r="M73" s="4">
        <f>M72</f>
        <v>5420</v>
      </c>
      <c r="N73" s="12">
        <v>-38</v>
      </c>
      <c r="O73" s="22">
        <f t="shared" si="13"/>
        <v>8416</v>
      </c>
      <c r="Q73" s="14">
        <v>2</v>
      </c>
      <c r="R73" s="10">
        <v>255</v>
      </c>
      <c r="S73" s="4">
        <f>S72</f>
        <v>1120</v>
      </c>
      <c r="T73" s="4">
        <f>T72</f>
        <v>1195</v>
      </c>
      <c r="U73" s="4"/>
      <c r="V73" s="4">
        <f>V72</f>
        <v>5428</v>
      </c>
      <c r="W73" s="12">
        <v>-27</v>
      </c>
      <c r="X73" s="22">
        <f t="shared" si="14"/>
        <v>8491</v>
      </c>
      <c r="Z73" s="26">
        <v>2</v>
      </c>
      <c r="AA73" s="10">
        <v>634</v>
      </c>
      <c r="AB73" s="4">
        <f>AB72</f>
        <v>1460</v>
      </c>
      <c r="AC73" s="4">
        <f>AC72</f>
        <v>3015</v>
      </c>
      <c r="AD73" s="4">
        <f>AD72</f>
        <v>3500</v>
      </c>
      <c r="AE73" s="4">
        <f>AE72</f>
        <v>85</v>
      </c>
      <c r="AF73" s="12">
        <v>50</v>
      </c>
      <c r="AG73" s="22">
        <f t="shared" ref="AG73:AG83" si="16">AA73+AB73+AD73+AE73+AF73+AC73</f>
        <v>8744</v>
      </c>
    </row>
    <row r="74" spans="1:33">
      <c r="A74" s="14">
        <v>3</v>
      </c>
      <c r="B74" s="10">
        <v>242</v>
      </c>
      <c r="C74" s="9">
        <v>1080</v>
      </c>
      <c r="D74" s="9">
        <v>1175</v>
      </c>
      <c r="E74" s="4">
        <f>E72</f>
        <v>5420</v>
      </c>
      <c r="F74" s="12">
        <v>-38</v>
      </c>
      <c r="G74" s="22">
        <f t="shared" si="12"/>
        <v>8399</v>
      </c>
      <c r="I74" s="14">
        <v>3</v>
      </c>
      <c r="J74" s="10">
        <v>218</v>
      </c>
      <c r="K74" s="4">
        <f t="shared" si="15"/>
        <v>1080</v>
      </c>
      <c r="L74" s="4">
        <f>D74</f>
        <v>1175</v>
      </c>
      <c r="M74" s="4">
        <f>M72</f>
        <v>5420</v>
      </c>
      <c r="N74" s="12">
        <v>-38</v>
      </c>
      <c r="O74" s="22">
        <f t="shared" si="13"/>
        <v>8375</v>
      </c>
      <c r="Q74" s="14">
        <v>3</v>
      </c>
      <c r="R74" s="10">
        <v>310</v>
      </c>
      <c r="S74" s="9">
        <v>970</v>
      </c>
      <c r="T74" s="4">
        <f>T72</f>
        <v>1195</v>
      </c>
      <c r="U74" s="4"/>
      <c r="V74" s="4">
        <f>V72</f>
        <v>5428</v>
      </c>
      <c r="W74" s="12">
        <v>-27</v>
      </c>
      <c r="X74" s="22">
        <f t="shared" si="14"/>
        <v>8396</v>
      </c>
      <c r="Z74" s="26">
        <v>3</v>
      </c>
      <c r="AA74" s="10">
        <v>832</v>
      </c>
      <c r="AB74" s="9">
        <v>1085</v>
      </c>
      <c r="AC74" s="4">
        <f>AC72</f>
        <v>3015</v>
      </c>
      <c r="AD74" s="4">
        <f>AD72</f>
        <v>3500</v>
      </c>
      <c r="AE74" s="4">
        <f>AE72</f>
        <v>85</v>
      </c>
      <c r="AF74" s="12">
        <v>50</v>
      </c>
      <c r="AG74" s="22">
        <f t="shared" si="16"/>
        <v>8567</v>
      </c>
    </row>
    <row r="75" spans="1:33">
      <c r="A75" s="14">
        <v>4</v>
      </c>
      <c r="B75" s="10">
        <v>279</v>
      </c>
      <c r="C75" s="9">
        <v>1085</v>
      </c>
      <c r="D75" s="4">
        <f>D74</f>
        <v>1175</v>
      </c>
      <c r="E75" s="4">
        <f>E72</f>
        <v>5420</v>
      </c>
      <c r="F75" s="12">
        <v>-38</v>
      </c>
      <c r="G75" s="22">
        <f t="shared" si="12"/>
        <v>8441</v>
      </c>
      <c r="I75" s="14">
        <v>4</v>
      </c>
      <c r="J75" s="10">
        <v>255</v>
      </c>
      <c r="K75" s="4">
        <f t="shared" si="15"/>
        <v>1085</v>
      </c>
      <c r="L75" s="4">
        <f>D74</f>
        <v>1175</v>
      </c>
      <c r="M75" s="4">
        <f>M72</f>
        <v>5420</v>
      </c>
      <c r="N75" s="12">
        <v>-38</v>
      </c>
      <c r="O75" s="22">
        <f t="shared" si="13"/>
        <v>8417</v>
      </c>
      <c r="Q75" s="14">
        <v>4</v>
      </c>
      <c r="R75" s="10">
        <v>301</v>
      </c>
      <c r="S75" s="4">
        <f>S74</f>
        <v>970</v>
      </c>
      <c r="T75" s="4">
        <f>T72</f>
        <v>1195</v>
      </c>
      <c r="U75" s="4"/>
      <c r="V75" s="4">
        <f>V72</f>
        <v>5428</v>
      </c>
      <c r="W75" s="12">
        <v>-27</v>
      </c>
      <c r="X75" s="22">
        <f t="shared" si="14"/>
        <v>8387</v>
      </c>
      <c r="Z75" s="26">
        <v>4</v>
      </c>
      <c r="AA75" s="10">
        <v>811</v>
      </c>
      <c r="AB75" s="4">
        <f>AB74</f>
        <v>1085</v>
      </c>
      <c r="AC75" s="4">
        <f>AC72</f>
        <v>3015</v>
      </c>
      <c r="AD75" s="4">
        <f>AD72</f>
        <v>3500</v>
      </c>
      <c r="AE75" s="4">
        <f>AE72</f>
        <v>85</v>
      </c>
      <c r="AF75" s="12">
        <v>50</v>
      </c>
      <c r="AG75" s="22">
        <f t="shared" si="16"/>
        <v>8546</v>
      </c>
    </row>
    <row r="76" spans="1:33">
      <c r="A76" s="14">
        <v>5</v>
      </c>
      <c r="B76" s="10">
        <v>231</v>
      </c>
      <c r="C76" s="9">
        <v>1095</v>
      </c>
      <c r="D76" s="9">
        <v>1145</v>
      </c>
      <c r="E76" s="11">
        <v>5395</v>
      </c>
      <c r="F76" s="12">
        <v>-38</v>
      </c>
      <c r="G76" s="22">
        <f t="shared" si="12"/>
        <v>8348</v>
      </c>
      <c r="I76" s="14">
        <v>5</v>
      </c>
      <c r="J76" s="10">
        <v>207</v>
      </c>
      <c r="K76" s="4">
        <f t="shared" si="15"/>
        <v>1095</v>
      </c>
      <c r="L76" s="4">
        <f>D76</f>
        <v>1145</v>
      </c>
      <c r="M76" s="4">
        <f>E76</f>
        <v>5395</v>
      </c>
      <c r="N76" s="12">
        <v>-38</v>
      </c>
      <c r="O76" s="22">
        <f t="shared" si="13"/>
        <v>8324</v>
      </c>
      <c r="Q76" s="14">
        <v>5</v>
      </c>
      <c r="R76" s="10">
        <v>314</v>
      </c>
      <c r="S76" s="9">
        <v>1000</v>
      </c>
      <c r="T76" s="9">
        <v>1120</v>
      </c>
      <c r="U76" s="4"/>
      <c r="V76" s="4">
        <f>V72</f>
        <v>5428</v>
      </c>
      <c r="W76" s="12">
        <v>-27</v>
      </c>
      <c r="X76" s="22">
        <f t="shared" si="14"/>
        <v>8355</v>
      </c>
      <c r="Z76" s="26">
        <v>5</v>
      </c>
      <c r="AA76" s="10">
        <v>854</v>
      </c>
      <c r="AB76" s="9">
        <v>1180</v>
      </c>
      <c r="AC76" s="9">
        <v>2730</v>
      </c>
      <c r="AD76" s="4">
        <f>AD72</f>
        <v>3500</v>
      </c>
      <c r="AE76" s="50">
        <v>85</v>
      </c>
      <c r="AF76" s="12">
        <v>50</v>
      </c>
      <c r="AG76" s="22">
        <f t="shared" si="16"/>
        <v>8399</v>
      </c>
    </row>
    <row r="77" spans="1:33">
      <c r="A77" s="14">
        <v>6</v>
      </c>
      <c r="B77" s="10">
        <v>236</v>
      </c>
      <c r="C77" s="9">
        <v>945</v>
      </c>
      <c r="D77" s="4">
        <f>D76</f>
        <v>1145</v>
      </c>
      <c r="E77" s="4">
        <f>E76</f>
        <v>5395</v>
      </c>
      <c r="F77" s="12">
        <v>-38</v>
      </c>
      <c r="G77" s="22">
        <f t="shared" si="12"/>
        <v>8203</v>
      </c>
      <c r="I77" s="14">
        <v>6</v>
      </c>
      <c r="J77" s="10">
        <v>217</v>
      </c>
      <c r="K77" s="4">
        <f t="shared" si="15"/>
        <v>945</v>
      </c>
      <c r="L77" s="4">
        <f>D76</f>
        <v>1145</v>
      </c>
      <c r="M77" s="4">
        <f>M76</f>
        <v>5395</v>
      </c>
      <c r="N77" s="12">
        <v>-38</v>
      </c>
      <c r="O77" s="22">
        <f t="shared" si="13"/>
        <v>8184</v>
      </c>
      <c r="Q77" s="14">
        <v>6</v>
      </c>
      <c r="R77" s="10">
        <v>300</v>
      </c>
      <c r="S77" s="4">
        <f>S76</f>
        <v>1000</v>
      </c>
      <c r="T77" s="4">
        <f>T76</f>
        <v>1120</v>
      </c>
      <c r="U77" s="4"/>
      <c r="V77" s="4">
        <f>V72</f>
        <v>5428</v>
      </c>
      <c r="W77" s="12">
        <v>-27</v>
      </c>
      <c r="X77" s="22">
        <f t="shared" si="14"/>
        <v>8341</v>
      </c>
      <c r="Z77" s="26">
        <v>6</v>
      </c>
      <c r="AA77" s="10">
        <v>625</v>
      </c>
      <c r="AB77" s="4">
        <f>AB76</f>
        <v>1180</v>
      </c>
      <c r="AC77" s="4">
        <f>AC76</f>
        <v>2730</v>
      </c>
      <c r="AD77" s="4">
        <f>AD72</f>
        <v>3500</v>
      </c>
      <c r="AE77" s="4">
        <f>AE76</f>
        <v>85</v>
      </c>
      <c r="AF77" s="12">
        <v>50</v>
      </c>
      <c r="AG77" s="22">
        <f t="shared" si="16"/>
        <v>8170</v>
      </c>
    </row>
    <row r="78" spans="1:33">
      <c r="A78" s="14">
        <v>7</v>
      </c>
      <c r="B78" s="10">
        <v>230</v>
      </c>
      <c r="C78" s="9">
        <v>975</v>
      </c>
      <c r="D78" s="9">
        <v>1050</v>
      </c>
      <c r="E78" s="4">
        <f>E76</f>
        <v>5395</v>
      </c>
      <c r="F78" s="12">
        <v>-38</v>
      </c>
      <c r="G78" s="22">
        <f t="shared" si="12"/>
        <v>8132</v>
      </c>
      <c r="I78" s="14">
        <v>7</v>
      </c>
      <c r="J78" s="10">
        <v>208</v>
      </c>
      <c r="K78" s="4">
        <f t="shared" si="15"/>
        <v>975</v>
      </c>
      <c r="L78" s="4">
        <f>D78</f>
        <v>1050</v>
      </c>
      <c r="M78" s="4">
        <f>M76</f>
        <v>5395</v>
      </c>
      <c r="N78" s="12">
        <v>-38</v>
      </c>
      <c r="O78" s="22">
        <f t="shared" si="13"/>
        <v>8110</v>
      </c>
      <c r="Q78" s="14">
        <v>7</v>
      </c>
      <c r="R78" s="10">
        <v>276</v>
      </c>
      <c r="S78" s="9">
        <v>1055</v>
      </c>
      <c r="T78" s="4">
        <f>T76</f>
        <v>1120</v>
      </c>
      <c r="U78" s="4"/>
      <c r="V78" s="4">
        <f>V72</f>
        <v>5428</v>
      </c>
      <c r="W78" s="12">
        <v>-27</v>
      </c>
      <c r="X78" s="22">
        <f t="shared" si="14"/>
        <v>8372</v>
      </c>
      <c r="Z78" s="26">
        <v>7</v>
      </c>
      <c r="AA78" s="10">
        <v>687</v>
      </c>
      <c r="AB78" s="9">
        <v>1055</v>
      </c>
      <c r="AC78" s="4">
        <f>AC76</f>
        <v>2730</v>
      </c>
      <c r="AD78" s="4">
        <f>AD72</f>
        <v>3500</v>
      </c>
      <c r="AE78" s="4">
        <f>AE77</f>
        <v>85</v>
      </c>
      <c r="AF78" s="12">
        <v>50</v>
      </c>
      <c r="AG78" s="22">
        <f t="shared" si="16"/>
        <v>8107</v>
      </c>
    </row>
    <row r="79" spans="1:33" ht="15" thickBot="1">
      <c r="A79" s="14">
        <v>8</v>
      </c>
      <c r="B79" s="10">
        <v>293</v>
      </c>
      <c r="C79" s="9">
        <v>910</v>
      </c>
      <c r="D79" s="4">
        <f>D78</f>
        <v>1050</v>
      </c>
      <c r="E79" s="4">
        <f>E76</f>
        <v>5395</v>
      </c>
      <c r="F79" s="12">
        <v>-38</v>
      </c>
      <c r="G79" s="22">
        <f t="shared" si="12"/>
        <v>8130</v>
      </c>
      <c r="I79" s="16">
        <v>8</v>
      </c>
      <c r="J79" s="23">
        <v>277</v>
      </c>
      <c r="K79" s="17">
        <f t="shared" si="15"/>
        <v>910</v>
      </c>
      <c r="L79" s="17">
        <f>D78</f>
        <v>1050</v>
      </c>
      <c r="M79" s="17">
        <f>M76</f>
        <v>5395</v>
      </c>
      <c r="N79" s="25">
        <v>-38</v>
      </c>
      <c r="O79" s="24">
        <f t="shared" si="13"/>
        <v>8114</v>
      </c>
      <c r="Q79" s="14">
        <v>8</v>
      </c>
      <c r="R79" s="10">
        <v>307</v>
      </c>
      <c r="S79" s="4">
        <f>S78</f>
        <v>1055</v>
      </c>
      <c r="T79" s="4">
        <f>T76</f>
        <v>1120</v>
      </c>
      <c r="U79" s="4"/>
      <c r="V79" s="4">
        <f>V72</f>
        <v>5428</v>
      </c>
      <c r="W79" s="12">
        <v>-27</v>
      </c>
      <c r="X79" s="22">
        <f t="shared" si="14"/>
        <v>8403</v>
      </c>
      <c r="Z79" s="26">
        <v>8</v>
      </c>
      <c r="AA79" s="10">
        <v>743</v>
      </c>
      <c r="AB79" s="4">
        <f>AB78</f>
        <v>1055</v>
      </c>
      <c r="AC79" s="4">
        <f>AC76</f>
        <v>2730</v>
      </c>
      <c r="AD79" s="4">
        <f>AD72</f>
        <v>3500</v>
      </c>
      <c r="AE79" s="4">
        <f>AE77</f>
        <v>85</v>
      </c>
      <c r="AF79" s="12">
        <v>50</v>
      </c>
      <c r="AG79" s="22">
        <f t="shared" si="16"/>
        <v>8163</v>
      </c>
    </row>
    <row r="80" spans="1:33" ht="15" thickBot="1">
      <c r="A80" s="14">
        <v>9</v>
      </c>
      <c r="B80" s="10">
        <v>268</v>
      </c>
      <c r="C80" s="9">
        <v>935</v>
      </c>
      <c r="D80" s="9">
        <v>660</v>
      </c>
      <c r="E80" s="11">
        <v>5600</v>
      </c>
      <c r="F80" s="12">
        <v>-24</v>
      </c>
      <c r="G80" s="22">
        <f t="shared" ref="G80:G85" si="17">B80+C80+D80+E80+F80+$Y$4+$U$4</f>
        <v>7924</v>
      </c>
      <c r="Q80" s="14">
        <v>9</v>
      </c>
      <c r="R80" s="10">
        <v>299</v>
      </c>
      <c r="S80" s="9">
        <v>1025</v>
      </c>
      <c r="T80" s="9">
        <v>1155</v>
      </c>
      <c r="U80" s="33"/>
      <c r="V80" s="11">
        <f>5370-12</f>
        <v>5358</v>
      </c>
      <c r="W80" s="12">
        <v>-27</v>
      </c>
      <c r="X80" s="22">
        <f t="shared" ref="X80:X87" si="18">R80+S80+T80+V80+W80+U80+$AC$4+$U$4</f>
        <v>8330</v>
      </c>
      <c r="Z80" s="26">
        <v>9</v>
      </c>
      <c r="AA80" s="10">
        <v>558</v>
      </c>
      <c r="AB80" s="9">
        <v>770</v>
      </c>
      <c r="AC80" s="9">
        <v>3100</v>
      </c>
      <c r="AD80" s="4">
        <f>AD72</f>
        <v>3500</v>
      </c>
      <c r="AE80" s="50">
        <v>85</v>
      </c>
      <c r="AF80" s="12">
        <v>50</v>
      </c>
      <c r="AG80" s="22">
        <f t="shared" si="16"/>
        <v>8063</v>
      </c>
    </row>
    <row r="81" spans="1:33" ht="15" thickBot="1">
      <c r="A81" s="14">
        <v>10</v>
      </c>
      <c r="B81" s="10">
        <v>218</v>
      </c>
      <c r="C81" s="4">
        <f>C80</f>
        <v>935</v>
      </c>
      <c r="D81" s="4">
        <f>D80</f>
        <v>660</v>
      </c>
      <c r="E81" s="4">
        <f>E80</f>
        <v>5600</v>
      </c>
      <c r="F81" s="12">
        <v>-24</v>
      </c>
      <c r="G81" s="22">
        <f t="shared" si="17"/>
        <v>7874</v>
      </c>
      <c r="I81" s="200" t="s">
        <v>11</v>
      </c>
      <c r="J81" s="201"/>
      <c r="K81" s="201"/>
      <c r="L81" s="201"/>
      <c r="M81" s="201"/>
      <c r="N81" s="201"/>
      <c r="O81" s="202"/>
      <c r="Q81" s="14">
        <v>10</v>
      </c>
      <c r="R81" s="10">
        <v>243</v>
      </c>
      <c r="S81" s="4">
        <f>S80</f>
        <v>1025</v>
      </c>
      <c r="T81" s="4">
        <f>T80</f>
        <v>1155</v>
      </c>
      <c r="U81" s="4"/>
      <c r="V81" s="4">
        <f>V80</f>
        <v>5358</v>
      </c>
      <c r="W81" s="12">
        <v>-27</v>
      </c>
      <c r="X81" s="22">
        <f t="shared" si="18"/>
        <v>8274</v>
      </c>
      <c r="Z81" s="26">
        <v>10</v>
      </c>
      <c r="AA81" s="10">
        <v>461</v>
      </c>
      <c r="AB81" s="4">
        <f>AB80</f>
        <v>770</v>
      </c>
      <c r="AC81" s="4">
        <f>AC80</f>
        <v>3100</v>
      </c>
      <c r="AD81" s="4">
        <f>AD72</f>
        <v>3500</v>
      </c>
      <c r="AE81" s="4">
        <f>AE80</f>
        <v>85</v>
      </c>
      <c r="AF81" s="12">
        <v>50</v>
      </c>
      <c r="AG81" s="22">
        <f t="shared" si="16"/>
        <v>7966</v>
      </c>
    </row>
    <row r="82" spans="1:33">
      <c r="A82" s="14">
        <v>11</v>
      </c>
      <c r="B82" s="10">
        <v>251</v>
      </c>
      <c r="C82" s="9">
        <v>790</v>
      </c>
      <c r="D82" s="4">
        <f>D81</f>
        <v>660</v>
      </c>
      <c r="E82" s="4">
        <f>E80</f>
        <v>5600</v>
      </c>
      <c r="F82" s="12">
        <v>-24</v>
      </c>
      <c r="G82" s="22">
        <f t="shared" si="17"/>
        <v>7762</v>
      </c>
      <c r="I82" s="42"/>
      <c r="J82" s="44" t="s">
        <v>6</v>
      </c>
      <c r="K82" s="44" t="s">
        <v>27</v>
      </c>
      <c r="L82" s="44" t="s">
        <v>28</v>
      </c>
      <c r="M82" s="44" t="s">
        <v>30</v>
      </c>
      <c r="N82" s="44" t="s">
        <v>7</v>
      </c>
      <c r="O82" s="43" t="s">
        <v>8</v>
      </c>
      <c r="Q82" s="14">
        <v>11</v>
      </c>
      <c r="R82" s="10">
        <v>289</v>
      </c>
      <c r="S82" s="9">
        <v>875</v>
      </c>
      <c r="T82" s="4">
        <f>T80</f>
        <v>1155</v>
      </c>
      <c r="U82" s="4"/>
      <c r="V82" s="4">
        <f>V80</f>
        <v>5358</v>
      </c>
      <c r="W82" s="12">
        <v>-27</v>
      </c>
      <c r="X82" s="22">
        <f t="shared" si="18"/>
        <v>8170</v>
      </c>
      <c r="Z82" s="26">
        <v>11</v>
      </c>
      <c r="AA82" s="10">
        <v>410</v>
      </c>
      <c r="AB82" s="9">
        <v>810</v>
      </c>
      <c r="AC82" s="4">
        <f>AC80</f>
        <v>3100</v>
      </c>
      <c r="AD82" s="4">
        <f>AD72</f>
        <v>3500</v>
      </c>
      <c r="AE82" s="4">
        <f>AE81</f>
        <v>85</v>
      </c>
      <c r="AF82" s="12">
        <v>50</v>
      </c>
      <c r="AG82" s="22">
        <f t="shared" si="16"/>
        <v>7955</v>
      </c>
    </row>
    <row r="83" spans="1:33" ht="15" thickBot="1">
      <c r="A83" s="14">
        <v>12</v>
      </c>
      <c r="B83" s="10">
        <v>235</v>
      </c>
      <c r="C83" s="4">
        <f>C82</f>
        <v>790</v>
      </c>
      <c r="D83" s="4">
        <f>D81</f>
        <v>660</v>
      </c>
      <c r="E83" s="4">
        <f>E80</f>
        <v>5600</v>
      </c>
      <c r="F83" s="12">
        <v>-24</v>
      </c>
      <c r="G83" s="22">
        <f t="shared" si="17"/>
        <v>7746</v>
      </c>
      <c r="I83" s="14">
        <v>1</v>
      </c>
      <c r="J83" s="10">
        <v>324</v>
      </c>
      <c r="K83" s="9">
        <v>1150</v>
      </c>
      <c r="L83" s="4">
        <f>T72</f>
        <v>1195</v>
      </c>
      <c r="M83" s="4">
        <f>V72</f>
        <v>5428</v>
      </c>
      <c r="N83" s="12">
        <v>-22</v>
      </c>
      <c r="O83" s="22">
        <f t="shared" ref="O83:O90" si="19">J83+K83+L83+M83+N83+$AC$4+$U$4</f>
        <v>8595</v>
      </c>
      <c r="Q83" s="14">
        <v>12</v>
      </c>
      <c r="R83" s="10">
        <v>280</v>
      </c>
      <c r="S83" s="4">
        <f>S82</f>
        <v>875</v>
      </c>
      <c r="T83" s="4">
        <f>T80</f>
        <v>1155</v>
      </c>
      <c r="U83" s="4"/>
      <c r="V83" s="4">
        <f>V80</f>
        <v>5358</v>
      </c>
      <c r="W83" s="12">
        <v>-27</v>
      </c>
      <c r="X83" s="22">
        <f t="shared" si="18"/>
        <v>8161</v>
      </c>
      <c r="Z83" s="27">
        <v>12</v>
      </c>
      <c r="AA83" s="23">
        <v>540</v>
      </c>
      <c r="AB83" s="17">
        <f>AB82</f>
        <v>810</v>
      </c>
      <c r="AC83" s="17">
        <f>AC80</f>
        <v>3100</v>
      </c>
      <c r="AD83" s="17">
        <f>AD72</f>
        <v>3500</v>
      </c>
      <c r="AE83" s="17">
        <f>AE81</f>
        <v>85</v>
      </c>
      <c r="AF83" s="12">
        <v>50</v>
      </c>
      <c r="AG83" s="24">
        <f t="shared" si="16"/>
        <v>8085</v>
      </c>
    </row>
    <row r="84" spans="1:33">
      <c r="A84" s="14">
        <v>13</v>
      </c>
      <c r="B84" s="10">
        <v>232</v>
      </c>
      <c r="C84" s="33"/>
      <c r="D84" s="9">
        <v>1380</v>
      </c>
      <c r="E84" s="4">
        <f>E80</f>
        <v>5600</v>
      </c>
      <c r="F84" s="12">
        <v>-18</v>
      </c>
      <c r="G84" s="22">
        <f t="shared" si="17"/>
        <v>7679</v>
      </c>
      <c r="I84" s="14">
        <v>2</v>
      </c>
      <c r="J84" s="10">
        <v>265</v>
      </c>
      <c r="K84" s="4">
        <f>K83</f>
        <v>1150</v>
      </c>
      <c r="L84" s="4">
        <f>T72</f>
        <v>1195</v>
      </c>
      <c r="M84" s="4">
        <f>V72</f>
        <v>5428</v>
      </c>
      <c r="N84" s="12">
        <v>-22</v>
      </c>
      <c r="O84" s="22">
        <f t="shared" si="19"/>
        <v>8536</v>
      </c>
      <c r="Q84" s="14">
        <v>13</v>
      </c>
      <c r="R84" s="10">
        <v>282</v>
      </c>
      <c r="S84" s="9">
        <v>920</v>
      </c>
      <c r="T84" s="9">
        <v>1050</v>
      </c>
      <c r="U84" s="33"/>
      <c r="V84" s="4">
        <f>V80</f>
        <v>5358</v>
      </c>
      <c r="W84" s="12">
        <v>-27</v>
      </c>
      <c r="X84" s="22">
        <f t="shared" si="18"/>
        <v>8103</v>
      </c>
    </row>
    <row r="85" spans="1:33">
      <c r="A85" s="14">
        <v>14</v>
      </c>
      <c r="B85" s="10">
        <v>226</v>
      </c>
      <c r="C85" s="4"/>
      <c r="D85" s="4">
        <f>D84</f>
        <v>1380</v>
      </c>
      <c r="E85" s="4">
        <f>E84</f>
        <v>5600</v>
      </c>
      <c r="F85" s="12">
        <v>-18</v>
      </c>
      <c r="G85" s="22">
        <f t="shared" si="17"/>
        <v>7673</v>
      </c>
      <c r="I85" s="14">
        <v>3</v>
      </c>
      <c r="J85" s="10">
        <v>316</v>
      </c>
      <c r="K85" s="9">
        <v>1010</v>
      </c>
      <c r="L85" s="4">
        <f>T72</f>
        <v>1195</v>
      </c>
      <c r="M85" s="4">
        <f>V72</f>
        <v>5428</v>
      </c>
      <c r="N85" s="12">
        <v>-22</v>
      </c>
      <c r="O85" s="22">
        <f t="shared" si="19"/>
        <v>8447</v>
      </c>
      <c r="Q85" s="14">
        <v>14</v>
      </c>
      <c r="R85" s="10">
        <v>262</v>
      </c>
      <c r="S85" s="4">
        <f>S84</f>
        <v>920</v>
      </c>
      <c r="T85" s="4">
        <f>T84</f>
        <v>1050</v>
      </c>
      <c r="U85" s="4"/>
      <c r="V85" s="4">
        <f>V80</f>
        <v>5358</v>
      </c>
      <c r="W85" s="12">
        <v>-27</v>
      </c>
      <c r="X85" s="22">
        <f t="shared" si="18"/>
        <v>8083</v>
      </c>
    </row>
    <row r="86" spans="1:33">
      <c r="A86" s="14">
        <v>15</v>
      </c>
      <c r="B86" s="10">
        <v>1013</v>
      </c>
      <c r="C86" s="4"/>
      <c r="D86" s="9">
        <v>5450</v>
      </c>
      <c r="E86" s="11">
        <v>565</v>
      </c>
      <c r="F86" s="12">
        <v>-3</v>
      </c>
      <c r="G86" s="22">
        <f>B86+C86+D86+E86+F86+$AA$4+$U$4</f>
        <v>7530</v>
      </c>
      <c r="I86" s="14">
        <v>4</v>
      </c>
      <c r="J86" s="10">
        <v>307</v>
      </c>
      <c r="K86" s="4">
        <f>K85</f>
        <v>1010</v>
      </c>
      <c r="L86" s="4">
        <f>T72</f>
        <v>1195</v>
      </c>
      <c r="M86" s="4">
        <f>V72</f>
        <v>5428</v>
      </c>
      <c r="N86" s="12">
        <v>-22</v>
      </c>
      <c r="O86" s="22">
        <f t="shared" si="19"/>
        <v>8438</v>
      </c>
      <c r="Q86" s="14">
        <v>15</v>
      </c>
      <c r="R86" s="10">
        <v>254</v>
      </c>
      <c r="S86" s="9">
        <v>935</v>
      </c>
      <c r="T86" s="4">
        <f>T84</f>
        <v>1050</v>
      </c>
      <c r="U86" s="4"/>
      <c r="V86" s="4">
        <f>V80</f>
        <v>5358</v>
      </c>
      <c r="W86" s="12">
        <v>-27</v>
      </c>
      <c r="X86" s="22">
        <f t="shared" si="18"/>
        <v>8090</v>
      </c>
    </row>
    <row r="87" spans="1:33">
      <c r="A87" s="14">
        <v>16</v>
      </c>
      <c r="B87" s="10">
        <v>207</v>
      </c>
      <c r="C87" s="9">
        <v>725</v>
      </c>
      <c r="D87" s="4">
        <f>D86</f>
        <v>5450</v>
      </c>
      <c r="E87">
        <f>E86</f>
        <v>565</v>
      </c>
      <c r="F87" s="12">
        <v>-3</v>
      </c>
      <c r="G87" s="22">
        <f>B87+C87+D87+E87+F87+$AA$4+$U$4</f>
        <v>7449</v>
      </c>
      <c r="I87" s="42">
        <v>5</v>
      </c>
      <c r="J87" s="121">
        <v>317</v>
      </c>
      <c r="K87" s="122">
        <v>1040</v>
      </c>
      <c r="L87" s="44">
        <f>T76</f>
        <v>1120</v>
      </c>
      <c r="M87" s="44">
        <f>V76</f>
        <v>5428</v>
      </c>
      <c r="N87" s="123">
        <v>-22</v>
      </c>
      <c r="O87" s="124">
        <f t="shared" si="19"/>
        <v>8403</v>
      </c>
      <c r="Q87" s="14">
        <v>16</v>
      </c>
      <c r="R87" s="10">
        <v>276</v>
      </c>
      <c r="S87" s="4">
        <f>S86</f>
        <v>935</v>
      </c>
      <c r="T87" s="4">
        <f>T84</f>
        <v>1050</v>
      </c>
      <c r="U87" s="4"/>
      <c r="V87" s="4">
        <f>V80</f>
        <v>5358</v>
      </c>
      <c r="W87" s="12">
        <v>-27</v>
      </c>
      <c r="X87" s="22">
        <f t="shared" si="18"/>
        <v>8112</v>
      </c>
    </row>
    <row r="88" spans="1:33" ht="15" thickBot="1">
      <c r="A88" s="16">
        <v>17</v>
      </c>
      <c r="B88" s="23">
        <v>194</v>
      </c>
      <c r="C88" s="54">
        <f>C87</f>
        <v>725</v>
      </c>
      <c r="D88" s="17">
        <f>D86</f>
        <v>5450</v>
      </c>
      <c r="E88" s="17">
        <f>E86</f>
        <v>565</v>
      </c>
      <c r="F88" s="25">
        <v>-3</v>
      </c>
      <c r="G88" s="24">
        <f>B88+C88+D88+E88+F88+$AA$4+$U$4</f>
        <v>7436</v>
      </c>
      <c r="I88" s="14">
        <v>6</v>
      </c>
      <c r="J88" s="10">
        <v>305</v>
      </c>
      <c r="K88" s="4">
        <f>K87</f>
        <v>1040</v>
      </c>
      <c r="L88" s="4">
        <f>T76</f>
        <v>1120</v>
      </c>
      <c r="M88" s="4">
        <f>V76</f>
        <v>5428</v>
      </c>
      <c r="N88" s="12">
        <v>-22</v>
      </c>
      <c r="O88" s="22">
        <f t="shared" si="19"/>
        <v>8391</v>
      </c>
      <c r="Q88" s="14">
        <v>17</v>
      </c>
      <c r="R88" s="10">
        <v>501</v>
      </c>
      <c r="S88" s="9">
        <v>805</v>
      </c>
      <c r="T88" s="9">
        <v>630</v>
      </c>
      <c r="U88" s="4"/>
      <c r="V88" s="11">
        <f>5510-11</f>
        <v>5499</v>
      </c>
      <c r="W88" s="12">
        <v>-20</v>
      </c>
      <c r="X88" s="22">
        <f t="shared" ref="X88:X93" si="20">R88+S88+T88+V88+W88+$AC$4+$U$4</f>
        <v>7935</v>
      </c>
    </row>
    <row r="89" spans="1:33">
      <c r="I89" s="14">
        <v>7</v>
      </c>
      <c r="J89" s="10">
        <v>285</v>
      </c>
      <c r="K89" s="9">
        <v>1090</v>
      </c>
      <c r="L89" s="4">
        <f>T76</f>
        <v>1120</v>
      </c>
      <c r="M89" s="4">
        <f>V76</f>
        <v>5428</v>
      </c>
      <c r="N89" s="12">
        <v>-22</v>
      </c>
      <c r="O89" s="22">
        <f t="shared" si="19"/>
        <v>8421</v>
      </c>
      <c r="Q89" s="14">
        <v>18</v>
      </c>
      <c r="R89" s="10">
        <v>409</v>
      </c>
      <c r="S89" s="4">
        <f>S88</f>
        <v>805</v>
      </c>
      <c r="T89" s="4">
        <f>T88</f>
        <v>630</v>
      </c>
      <c r="U89" s="4"/>
      <c r="V89" s="4">
        <f>V88</f>
        <v>5499</v>
      </c>
      <c r="W89" s="12">
        <v>-20</v>
      </c>
      <c r="X89" s="22">
        <f t="shared" si="20"/>
        <v>7843</v>
      </c>
    </row>
    <row r="90" spans="1:33" ht="15" thickBot="1">
      <c r="I90" s="16">
        <v>8</v>
      </c>
      <c r="J90" s="23">
        <v>311</v>
      </c>
      <c r="K90" s="17">
        <f>K89</f>
        <v>1090</v>
      </c>
      <c r="L90" s="17">
        <f>T76</f>
        <v>1120</v>
      </c>
      <c r="M90" s="17">
        <f>V76</f>
        <v>5428</v>
      </c>
      <c r="N90" s="25">
        <v>-22</v>
      </c>
      <c r="O90" s="24">
        <f t="shared" si="19"/>
        <v>8447</v>
      </c>
      <c r="Q90" s="14">
        <v>19</v>
      </c>
      <c r="R90" s="10">
        <v>237</v>
      </c>
      <c r="S90" s="9">
        <v>885</v>
      </c>
      <c r="T90" s="4">
        <f>T88</f>
        <v>630</v>
      </c>
      <c r="U90" s="4"/>
      <c r="V90" s="4">
        <f>V88</f>
        <v>5499</v>
      </c>
      <c r="W90" s="12">
        <v>-20</v>
      </c>
      <c r="X90" s="22">
        <f t="shared" si="20"/>
        <v>7751</v>
      </c>
    </row>
    <row r="91" spans="1:33">
      <c r="Q91" s="14">
        <v>20</v>
      </c>
      <c r="R91" s="10">
        <v>225</v>
      </c>
      <c r="S91" s="4">
        <f>S90</f>
        <v>885</v>
      </c>
      <c r="T91" s="4">
        <f>T88</f>
        <v>630</v>
      </c>
      <c r="U91" s="4"/>
      <c r="V91" s="4">
        <f>V88</f>
        <v>5499</v>
      </c>
      <c r="W91" s="12">
        <v>-20</v>
      </c>
      <c r="X91" s="22">
        <f t="shared" si="20"/>
        <v>7739</v>
      </c>
    </row>
    <row r="92" spans="1:33">
      <c r="C92" s="34"/>
      <c r="D92" s="34"/>
      <c r="E92" s="34"/>
      <c r="Q92" s="14">
        <v>21</v>
      </c>
      <c r="R92" s="10">
        <v>225</v>
      </c>
      <c r="S92" s="33"/>
      <c r="T92" s="9">
        <v>1450</v>
      </c>
      <c r="U92" s="4"/>
      <c r="V92" s="4">
        <f>V88</f>
        <v>5499</v>
      </c>
      <c r="W92" s="12">
        <v>-15</v>
      </c>
      <c r="X92" s="22">
        <f t="shared" si="20"/>
        <v>7679</v>
      </c>
    </row>
    <row r="93" spans="1:33">
      <c r="C93" s="34"/>
      <c r="D93" s="34"/>
      <c r="E93" s="34"/>
      <c r="Q93" s="14">
        <v>22</v>
      </c>
      <c r="R93" s="10">
        <v>220</v>
      </c>
      <c r="S93" s="4"/>
      <c r="T93" s="4">
        <f>T92</f>
        <v>1450</v>
      </c>
      <c r="U93" s="4"/>
      <c r="V93" s="4">
        <f>V88</f>
        <v>5499</v>
      </c>
      <c r="W93" s="12">
        <v>-15</v>
      </c>
      <c r="X93" s="22">
        <f t="shared" si="20"/>
        <v>7674</v>
      </c>
    </row>
    <row r="94" spans="1:33">
      <c r="C94" s="34"/>
      <c r="D94" s="34"/>
      <c r="E94" s="34"/>
      <c r="Q94" s="14">
        <v>23</v>
      </c>
      <c r="R94" s="10">
        <v>990</v>
      </c>
      <c r="S94" s="4"/>
      <c r="T94" s="4"/>
      <c r="U94" s="4">
        <f>D86</f>
        <v>5450</v>
      </c>
      <c r="V94" s="4">
        <f>E86</f>
        <v>565</v>
      </c>
      <c r="W94" s="12">
        <v>-3</v>
      </c>
      <c r="X94" s="22">
        <f>R94+S94+T94+U94+V94+W94+$AA$4+$U$4</f>
        <v>7507</v>
      </c>
    </row>
    <row r="95" spans="1:33">
      <c r="J95" t="s">
        <v>14</v>
      </c>
      <c r="Q95" s="14">
        <v>24</v>
      </c>
      <c r="R95" s="10">
        <v>206</v>
      </c>
      <c r="S95" s="4"/>
      <c r="T95" s="9">
        <v>725</v>
      </c>
      <c r="U95" s="4">
        <f>D86</f>
        <v>5450</v>
      </c>
      <c r="V95" s="4">
        <f>E86</f>
        <v>565</v>
      </c>
      <c r="W95" s="12">
        <v>-3</v>
      </c>
      <c r="X95" s="22">
        <f>R95+S95+T95+U95+V95+W95+$AA$4+$U$4</f>
        <v>7448</v>
      </c>
    </row>
    <row r="96" spans="1:33" ht="15" thickBot="1">
      <c r="Q96" s="16">
        <v>25</v>
      </c>
      <c r="R96" s="23">
        <v>202</v>
      </c>
      <c r="S96" s="17"/>
      <c r="T96" s="54">
        <f>T95</f>
        <v>725</v>
      </c>
      <c r="U96" s="17">
        <f>D86</f>
        <v>5450</v>
      </c>
      <c r="V96" s="17">
        <f>E86</f>
        <v>565</v>
      </c>
      <c r="W96" s="25">
        <v>-3</v>
      </c>
      <c r="X96" s="24">
        <f>R96+S96+T96+U96+V96+W96+$AA$4+$U$4</f>
        <v>7444</v>
      </c>
    </row>
    <row r="97" spans="21:23">
      <c r="U97" s="125" t="s">
        <v>94</v>
      </c>
      <c r="V97" t="s">
        <v>95</v>
      </c>
    </row>
    <row r="98" spans="21:23">
      <c r="V98" t="s">
        <v>96</v>
      </c>
      <c r="W98" s="126">
        <v>5440</v>
      </c>
    </row>
    <row r="99" spans="21:23">
      <c r="V99" t="s">
        <v>97</v>
      </c>
      <c r="W99" s="126">
        <v>5370</v>
      </c>
    </row>
    <row r="100" spans="21:23">
      <c r="V100" t="s">
        <v>98</v>
      </c>
      <c r="W100" s="126">
        <v>5510</v>
      </c>
    </row>
  </sheetData>
  <mergeCells count="102">
    <mergeCell ref="I81:O81"/>
    <mergeCell ref="A61:F61"/>
    <mergeCell ref="I61:N61"/>
    <mergeCell ref="P61:AD61"/>
    <mergeCell ref="P62:AD66"/>
    <mergeCell ref="A70:G70"/>
    <mergeCell ref="I70:O70"/>
    <mergeCell ref="Q70:X70"/>
    <mergeCell ref="Z70:AG70"/>
    <mergeCell ref="A6:F6"/>
    <mergeCell ref="G6:L6"/>
    <mergeCell ref="M6:R6"/>
    <mergeCell ref="S6:X6"/>
    <mergeCell ref="Y6:AD6"/>
    <mergeCell ref="G41:L57"/>
    <mergeCell ref="Y45:AD57"/>
    <mergeCell ref="A50:F57"/>
    <mergeCell ref="A8:F15"/>
    <mergeCell ref="G8:L24"/>
    <mergeCell ref="R8:R32"/>
    <mergeCell ref="Y8:AD20"/>
    <mergeCell ref="F16:F32"/>
    <mergeCell ref="AD21:AD32"/>
    <mergeCell ref="L25:L32"/>
    <mergeCell ref="S8:X24"/>
    <mergeCell ref="X25:X32"/>
    <mergeCell ref="S41:X57"/>
    <mergeCell ref="A5:AD5"/>
    <mergeCell ref="W3:X3"/>
    <mergeCell ref="Y3:Z3"/>
    <mergeCell ref="AA3:AB3"/>
    <mergeCell ref="AC3:AD3"/>
    <mergeCell ref="A4:C4"/>
    <mergeCell ref="D4:G4"/>
    <mergeCell ref="I4:K4"/>
    <mergeCell ref="L4:M4"/>
    <mergeCell ref="N4:O4"/>
    <mergeCell ref="P4:Q4"/>
    <mergeCell ref="U4:V4"/>
    <mergeCell ref="W4:X4"/>
    <mergeCell ref="Y4:Z4"/>
    <mergeCell ref="AA4:AB4"/>
    <mergeCell ref="AC4:AD4"/>
    <mergeCell ref="A1:AD1"/>
    <mergeCell ref="A2:AD2"/>
    <mergeCell ref="A3:C3"/>
    <mergeCell ref="D3:G3"/>
    <mergeCell ref="I3:K3"/>
    <mergeCell ref="L3:M3"/>
    <mergeCell ref="N3:O3"/>
    <mergeCell ref="P3:Q3"/>
    <mergeCell ref="R3:T3"/>
    <mergeCell ref="U3:V3"/>
    <mergeCell ref="AF14:AG14"/>
    <mergeCell ref="AH14:AI14"/>
    <mergeCell ref="AJ14:AJ15"/>
    <mergeCell ref="AF16:AF18"/>
    <mergeCell ref="AG16:AG18"/>
    <mergeCell ref="AH16:AH18"/>
    <mergeCell ref="AI16:AI18"/>
    <mergeCell ref="AJ16:AJ18"/>
    <mergeCell ref="AF6:AJ6"/>
    <mergeCell ref="AF7:AJ8"/>
    <mergeCell ref="AF9:AJ10"/>
    <mergeCell ref="AF11:AJ12"/>
    <mergeCell ref="AF13:AJ13"/>
    <mergeCell ref="AF25:AF28"/>
    <mergeCell ref="AG25:AG28"/>
    <mergeCell ref="AH25:AH28"/>
    <mergeCell ref="AI25:AI28"/>
    <mergeCell ref="AJ25:AJ28"/>
    <mergeCell ref="AF19:AF24"/>
    <mergeCell ref="AG19:AG24"/>
    <mergeCell ref="AH19:AH24"/>
    <mergeCell ref="AI19:AI24"/>
    <mergeCell ref="AJ19:AJ24"/>
    <mergeCell ref="AF33:AF36"/>
    <mergeCell ref="AG33:AG36"/>
    <mergeCell ref="AH33:AH36"/>
    <mergeCell ref="AI33:AI36"/>
    <mergeCell ref="AJ33:AJ36"/>
    <mergeCell ref="AF29:AF32"/>
    <mergeCell ref="AG29:AG32"/>
    <mergeCell ref="AH29:AH32"/>
    <mergeCell ref="AI29:AI32"/>
    <mergeCell ref="AJ29:AJ32"/>
    <mergeCell ref="AG47:AG49"/>
    <mergeCell ref="AH47:AH49"/>
    <mergeCell ref="AI47:AI49"/>
    <mergeCell ref="AJ47:AJ49"/>
    <mergeCell ref="AF50:AJ51"/>
    <mergeCell ref="AH37:AH40"/>
    <mergeCell ref="AI37:AI40"/>
    <mergeCell ref="AJ37:AJ40"/>
    <mergeCell ref="AF41:AF46"/>
    <mergeCell ref="AG41:AG46"/>
    <mergeCell ref="AH41:AH46"/>
    <mergeCell ref="AI41:AI46"/>
    <mergeCell ref="AJ41:AJ46"/>
    <mergeCell ref="AF37:AF40"/>
    <mergeCell ref="AG37:AG40"/>
    <mergeCell ref="AF47:AF49"/>
  </mergeCells>
  <conditionalFormatting sqref="K25:K40">
    <cfRule type="containsBlanks" priority="16" stopIfTrue="1">
      <formula>LEN(TRIM(K25))=0</formula>
    </cfRule>
    <cfRule type="cellIs" dxfId="51" priority="17" stopIfTrue="1" operator="between">
      <formula>-$R$4</formula>
      <formula>$R$4</formula>
    </cfRule>
    <cfRule type="cellIs" dxfId="50" priority="18" stopIfTrue="1" operator="between">
      <formula>$R$4</formula>
      <formula>$S$4</formula>
    </cfRule>
    <cfRule type="cellIs" dxfId="49" priority="19" stopIfTrue="1" operator="between">
      <formula>-$R$4</formula>
      <formula>-$S$4</formula>
    </cfRule>
    <cfRule type="cellIs" dxfId="48" priority="20" operator="notBetween">
      <formula>-$S$4</formula>
      <formula>$S$4</formula>
    </cfRule>
  </conditionalFormatting>
  <conditionalFormatting sqref="Q8:Q57 E16:E49">
    <cfRule type="containsBlanks" priority="21" stopIfTrue="1">
      <formula>LEN(TRIM(E8))=0</formula>
    </cfRule>
    <cfRule type="cellIs" dxfId="47" priority="22" stopIfTrue="1" operator="between">
      <formula>-$R$4</formula>
      <formula>$R$4</formula>
    </cfRule>
    <cfRule type="cellIs" dxfId="46" priority="23" stopIfTrue="1" operator="between">
      <formula>$R$4</formula>
      <formula>$S$4</formula>
    </cfRule>
    <cfRule type="cellIs" dxfId="45" priority="24" stopIfTrue="1" operator="between">
      <formula>-$R$4</formula>
      <formula>-$S$4</formula>
    </cfRule>
    <cfRule type="cellIs" dxfId="44" priority="25" operator="notBetween">
      <formula>-$S$4</formula>
      <formula>$S$4</formula>
    </cfRule>
  </conditionalFormatting>
  <conditionalFormatting sqref="W25:W40">
    <cfRule type="containsBlanks" priority="1" stopIfTrue="1">
      <formula>LEN(TRIM(W25))=0</formula>
    </cfRule>
    <cfRule type="cellIs" dxfId="43" priority="2" stopIfTrue="1" operator="between">
      <formula>-$R$4</formula>
      <formula>$R$4</formula>
    </cfRule>
    <cfRule type="cellIs" dxfId="42" priority="3" stopIfTrue="1" operator="between">
      <formula>$R$4</formula>
      <formula>$S$4</formula>
    </cfRule>
    <cfRule type="cellIs" dxfId="41" priority="4" stopIfTrue="1" operator="between">
      <formula>-$R$4</formula>
      <formula>-$S$4</formula>
    </cfRule>
    <cfRule type="cellIs" dxfId="40" priority="5" operator="notBetween">
      <formula>-$S$4</formula>
      <formula>$S$4</formula>
    </cfRule>
  </conditionalFormatting>
  <conditionalFormatting sqref="AC21:AC44">
    <cfRule type="containsBlanks" priority="6" stopIfTrue="1">
      <formula>LEN(TRIM(AC21))=0</formula>
    </cfRule>
    <cfRule type="cellIs" dxfId="39" priority="7" stopIfTrue="1" operator="between">
      <formula>-$R$4</formula>
      <formula>$R$4</formula>
    </cfRule>
    <cfRule type="cellIs" dxfId="38" priority="8" stopIfTrue="1" operator="between">
      <formula>$R$4</formula>
      <formula>$S$4</formula>
    </cfRule>
    <cfRule type="cellIs" dxfId="37" priority="9" stopIfTrue="1" operator="between">
      <formula>-$R$4</formula>
      <formula>-$S$4</formula>
    </cfRule>
    <cfRule type="cellIs" dxfId="36" priority="10" operator="notBetween">
      <formula>-$S$4</formula>
      <formula>$S$4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CBA90-3DF6-4233-B543-AB95FF811935}">
  <dimension ref="A1:AJ100"/>
  <sheetViews>
    <sheetView zoomScale="80" zoomScaleNormal="80" workbookViewId="0">
      <selection activeCell="P3" sqref="P3:Q4"/>
    </sheetView>
  </sheetViews>
  <sheetFormatPr baseColWidth="10" defaultColWidth="8.69140625" defaultRowHeight="14.6"/>
  <cols>
    <col min="18" max="18" width="8.61328125" customWidth="1"/>
  </cols>
  <sheetData>
    <row r="1" spans="1:36" ht="25.75" thickBot="1">
      <c r="A1" s="153" t="s">
        <v>104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5"/>
    </row>
    <row r="2" spans="1:36" ht="24" thickBot="1">
      <c r="A2" s="167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9"/>
      <c r="X2" s="169"/>
      <c r="Y2" s="169"/>
      <c r="Z2" s="169"/>
      <c r="AA2" s="169"/>
      <c r="AB2" s="169"/>
      <c r="AC2" s="169"/>
      <c r="AD2" s="170"/>
    </row>
    <row r="3" spans="1:36" ht="25.3">
      <c r="A3" s="163" t="s">
        <v>0</v>
      </c>
      <c r="B3" s="164"/>
      <c r="C3" s="164"/>
      <c r="D3" s="171"/>
      <c r="E3" s="171"/>
      <c r="F3" s="171"/>
      <c r="G3" s="172"/>
      <c r="H3" s="49" t="s">
        <v>1</v>
      </c>
      <c r="I3" s="184" t="s">
        <v>68</v>
      </c>
      <c r="J3" s="184"/>
      <c r="K3" s="185"/>
      <c r="L3" s="188" t="s">
        <v>21</v>
      </c>
      <c r="M3" s="189"/>
      <c r="N3" s="163" t="s">
        <v>22</v>
      </c>
      <c r="O3" s="164"/>
      <c r="P3" s="173" t="s">
        <v>99</v>
      </c>
      <c r="Q3" s="174"/>
      <c r="R3" s="178" t="s">
        <v>48</v>
      </c>
      <c r="S3" s="179"/>
      <c r="T3" s="180"/>
      <c r="U3" s="196" t="s">
        <v>23</v>
      </c>
      <c r="V3" s="197"/>
      <c r="W3" s="195" t="s">
        <v>15</v>
      </c>
      <c r="X3" s="175"/>
      <c r="Y3" s="175" t="s">
        <v>16</v>
      </c>
      <c r="Z3" s="175"/>
      <c r="AA3" s="175" t="s">
        <v>18</v>
      </c>
      <c r="AB3" s="175"/>
      <c r="AC3" s="175" t="s">
        <v>17</v>
      </c>
      <c r="AD3" s="181"/>
    </row>
    <row r="4" spans="1:36" ht="24" customHeight="1" thickBot="1">
      <c r="A4" s="165" t="s">
        <v>24</v>
      </c>
      <c r="B4" s="166"/>
      <c r="C4" s="166"/>
      <c r="D4" s="198"/>
      <c r="E4" s="198"/>
      <c r="F4" s="198"/>
      <c r="G4" s="199"/>
      <c r="H4" s="48" t="s">
        <v>2</v>
      </c>
      <c r="I4" s="182"/>
      <c r="J4" s="182"/>
      <c r="K4" s="183"/>
      <c r="L4" s="190"/>
      <c r="M4" s="191"/>
      <c r="N4" s="165" t="s">
        <v>25</v>
      </c>
      <c r="O4" s="166"/>
      <c r="P4" s="176" t="s">
        <v>99</v>
      </c>
      <c r="Q4" s="177"/>
      <c r="R4" s="94">
        <v>10</v>
      </c>
      <c r="S4" s="86">
        <v>15</v>
      </c>
      <c r="T4" s="93" t="s">
        <v>49</v>
      </c>
      <c r="U4" s="186">
        <v>0</v>
      </c>
      <c r="V4" s="187"/>
      <c r="W4" s="192">
        <v>520</v>
      </c>
      <c r="X4" s="193"/>
      <c r="Y4" s="193">
        <v>485</v>
      </c>
      <c r="Z4" s="193"/>
      <c r="AA4" s="193">
        <v>505</v>
      </c>
      <c r="AB4" s="193"/>
      <c r="AC4" s="193">
        <v>520</v>
      </c>
      <c r="AD4" s="194"/>
    </row>
    <row r="5" spans="1:36" ht="15" thickBot="1">
      <c r="A5" s="156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8"/>
      <c r="M5" s="158"/>
      <c r="N5" s="157"/>
      <c r="O5" s="157"/>
      <c r="P5" s="157"/>
      <c r="Q5" s="157"/>
      <c r="R5" s="157"/>
      <c r="S5" s="157"/>
      <c r="T5" s="157"/>
      <c r="U5" s="157"/>
      <c r="V5" s="157"/>
      <c r="W5" s="158"/>
      <c r="X5" s="158"/>
      <c r="Y5" s="158"/>
      <c r="Z5" s="158"/>
      <c r="AA5" s="158"/>
      <c r="AB5" s="158"/>
      <c r="AC5" s="158"/>
      <c r="AD5" s="159"/>
    </row>
    <row r="6" spans="1:36" ht="18.899999999999999" thickBot="1">
      <c r="A6" s="160" t="s">
        <v>3</v>
      </c>
      <c r="B6" s="161"/>
      <c r="C6" s="161"/>
      <c r="D6" s="161"/>
      <c r="E6" s="161"/>
      <c r="F6" s="162"/>
      <c r="G6" s="160" t="s">
        <v>9</v>
      </c>
      <c r="H6" s="161"/>
      <c r="I6" s="161"/>
      <c r="J6" s="161"/>
      <c r="K6" s="161"/>
      <c r="L6" s="162"/>
      <c r="M6" s="160" t="s">
        <v>10</v>
      </c>
      <c r="N6" s="161"/>
      <c r="O6" s="161"/>
      <c r="P6" s="161"/>
      <c r="Q6" s="161"/>
      <c r="R6" s="162"/>
      <c r="S6" s="160" t="s">
        <v>47</v>
      </c>
      <c r="T6" s="161"/>
      <c r="U6" s="161"/>
      <c r="V6" s="161"/>
      <c r="W6" s="161"/>
      <c r="X6" s="162"/>
      <c r="Y6" s="160" t="s">
        <v>4</v>
      </c>
      <c r="Z6" s="161"/>
      <c r="AA6" s="161"/>
      <c r="AB6" s="161"/>
      <c r="AC6" s="161"/>
      <c r="AD6" s="162"/>
      <c r="AF6" s="226" t="s">
        <v>89</v>
      </c>
      <c r="AG6" s="227"/>
      <c r="AH6" s="227"/>
      <c r="AI6" s="227"/>
      <c r="AJ6" s="228"/>
    </row>
    <row r="7" spans="1:36" ht="15" thickBot="1">
      <c r="A7" s="1" t="s">
        <v>38</v>
      </c>
      <c r="B7" s="2" t="s">
        <v>39</v>
      </c>
      <c r="C7" s="2" t="s">
        <v>5</v>
      </c>
      <c r="D7" s="2" t="s">
        <v>20</v>
      </c>
      <c r="E7" s="2" t="s">
        <v>40</v>
      </c>
      <c r="F7" s="3" t="s">
        <v>41</v>
      </c>
      <c r="G7" s="1" t="s">
        <v>38</v>
      </c>
      <c r="H7" s="2" t="s">
        <v>39</v>
      </c>
      <c r="I7" s="2" t="s">
        <v>5</v>
      </c>
      <c r="J7" s="2" t="s">
        <v>20</v>
      </c>
      <c r="K7" s="2" t="s">
        <v>40</v>
      </c>
      <c r="L7" s="3" t="s">
        <v>41</v>
      </c>
      <c r="M7" s="1" t="s">
        <v>38</v>
      </c>
      <c r="N7" s="2" t="s">
        <v>39</v>
      </c>
      <c r="O7" s="2" t="s">
        <v>5</v>
      </c>
      <c r="P7" s="2" t="s">
        <v>20</v>
      </c>
      <c r="Q7" s="2" t="s">
        <v>40</v>
      </c>
      <c r="R7" s="3" t="s">
        <v>41</v>
      </c>
      <c r="S7" s="1" t="s">
        <v>38</v>
      </c>
      <c r="T7" s="2" t="s">
        <v>39</v>
      </c>
      <c r="U7" s="2" t="s">
        <v>37</v>
      </c>
      <c r="V7" s="2" t="s">
        <v>20</v>
      </c>
      <c r="W7" s="2" t="s">
        <v>40</v>
      </c>
      <c r="X7" s="3" t="s">
        <v>41</v>
      </c>
      <c r="Y7" s="1" t="s">
        <v>38</v>
      </c>
      <c r="Z7" s="2" t="s">
        <v>39</v>
      </c>
      <c r="AA7" s="2" t="s">
        <v>5</v>
      </c>
      <c r="AB7" s="2" t="s">
        <v>20</v>
      </c>
      <c r="AC7" s="2" t="s">
        <v>40</v>
      </c>
      <c r="AD7" s="3" t="s">
        <v>41</v>
      </c>
      <c r="AF7" s="229" t="s">
        <v>90</v>
      </c>
      <c r="AG7" s="230"/>
      <c r="AH7" s="230"/>
      <c r="AI7" s="230"/>
      <c r="AJ7" s="231"/>
    </row>
    <row r="8" spans="1:36">
      <c r="A8" s="222" t="s">
        <v>34</v>
      </c>
      <c r="B8" s="223"/>
      <c r="C8" s="223"/>
      <c r="D8" s="223"/>
      <c r="E8" s="223"/>
      <c r="F8" s="224"/>
      <c r="G8" s="222" t="s">
        <v>34</v>
      </c>
      <c r="H8" s="223"/>
      <c r="I8" s="223"/>
      <c r="J8" s="223"/>
      <c r="K8" s="223"/>
      <c r="L8" s="224"/>
      <c r="M8" s="35">
        <v>25</v>
      </c>
      <c r="N8" s="36"/>
      <c r="O8" s="36">
        <f>O57</f>
        <v>7687</v>
      </c>
      <c r="P8" s="37"/>
      <c r="Q8" s="91" t="str">
        <f t="shared" ref="Q8:Q57" si="0">IF(ISBLANK(N8),"",(N8-(O8+P8)))</f>
        <v/>
      </c>
      <c r="R8" s="219"/>
      <c r="S8" s="222" t="s">
        <v>34</v>
      </c>
      <c r="T8" s="223"/>
      <c r="U8" s="223"/>
      <c r="V8" s="223"/>
      <c r="W8" s="223"/>
      <c r="X8" s="224"/>
      <c r="Y8" s="222" t="s">
        <v>34</v>
      </c>
      <c r="Z8" s="223"/>
      <c r="AA8" s="223"/>
      <c r="AB8" s="223"/>
      <c r="AC8" s="223"/>
      <c r="AD8" s="224"/>
      <c r="AF8" s="232"/>
      <c r="AG8" s="233"/>
      <c r="AH8" s="233"/>
      <c r="AI8" s="233"/>
      <c r="AJ8" s="234"/>
    </row>
    <row r="9" spans="1:36">
      <c r="A9" s="212"/>
      <c r="B9" s="213"/>
      <c r="C9" s="213"/>
      <c r="D9" s="213"/>
      <c r="E9" s="213"/>
      <c r="F9" s="214"/>
      <c r="G9" s="212"/>
      <c r="H9" s="213"/>
      <c r="I9" s="213"/>
      <c r="J9" s="213"/>
      <c r="K9" s="213"/>
      <c r="L9" s="214"/>
      <c r="M9" s="31">
        <v>24</v>
      </c>
      <c r="N9" s="51"/>
      <c r="O9" s="51">
        <f>O56</f>
        <v>7693</v>
      </c>
      <c r="P9" s="32"/>
      <c r="Q9" s="87" t="str">
        <f t="shared" si="0"/>
        <v/>
      </c>
      <c r="R9" s="220"/>
      <c r="S9" s="212"/>
      <c r="T9" s="213"/>
      <c r="U9" s="213"/>
      <c r="V9" s="213"/>
      <c r="W9" s="213"/>
      <c r="X9" s="214"/>
      <c r="Y9" s="212"/>
      <c r="Z9" s="213"/>
      <c r="AA9" s="213"/>
      <c r="AB9" s="213"/>
      <c r="AC9" s="213"/>
      <c r="AD9" s="214"/>
      <c r="AF9" s="232" t="s">
        <v>91</v>
      </c>
      <c r="AG9" s="233"/>
      <c r="AH9" s="233"/>
      <c r="AI9" s="233"/>
      <c r="AJ9" s="234"/>
    </row>
    <row r="10" spans="1:36">
      <c r="A10" s="212"/>
      <c r="B10" s="213"/>
      <c r="C10" s="213"/>
      <c r="D10" s="213"/>
      <c r="E10" s="213"/>
      <c r="F10" s="214"/>
      <c r="G10" s="212"/>
      <c r="H10" s="213"/>
      <c r="I10" s="213"/>
      <c r="J10" s="213"/>
      <c r="K10" s="213"/>
      <c r="L10" s="214"/>
      <c r="M10" s="18">
        <v>23</v>
      </c>
      <c r="N10" s="13"/>
      <c r="O10" s="13">
        <f>O55</f>
        <v>7755</v>
      </c>
      <c r="P10" s="5"/>
      <c r="Q10" s="87" t="str">
        <f t="shared" si="0"/>
        <v/>
      </c>
      <c r="R10" s="220"/>
      <c r="S10" s="212"/>
      <c r="T10" s="213"/>
      <c r="U10" s="213"/>
      <c r="V10" s="213"/>
      <c r="W10" s="213"/>
      <c r="X10" s="214"/>
      <c r="Y10" s="212"/>
      <c r="Z10" s="213"/>
      <c r="AA10" s="213"/>
      <c r="AB10" s="213"/>
      <c r="AC10" s="213"/>
      <c r="AD10" s="214"/>
      <c r="AF10" s="232"/>
      <c r="AG10" s="233"/>
      <c r="AH10" s="233"/>
      <c r="AI10" s="233"/>
      <c r="AJ10" s="234"/>
    </row>
    <row r="11" spans="1:36">
      <c r="A11" s="212"/>
      <c r="B11" s="213"/>
      <c r="C11" s="213"/>
      <c r="D11" s="213"/>
      <c r="E11" s="213"/>
      <c r="F11" s="214"/>
      <c r="G11" s="212"/>
      <c r="H11" s="213"/>
      <c r="I11" s="213"/>
      <c r="J11" s="213"/>
      <c r="K11" s="213"/>
      <c r="L11" s="214"/>
      <c r="M11" s="14">
        <v>22</v>
      </c>
      <c r="N11" s="4"/>
      <c r="O11" s="4">
        <f>O54</f>
        <v>7928</v>
      </c>
      <c r="P11" s="5"/>
      <c r="Q11" s="87" t="str">
        <f t="shared" si="0"/>
        <v/>
      </c>
      <c r="R11" s="220"/>
      <c r="S11" s="212"/>
      <c r="T11" s="213"/>
      <c r="U11" s="213"/>
      <c r="V11" s="213"/>
      <c r="W11" s="213"/>
      <c r="X11" s="214"/>
      <c r="Y11" s="212"/>
      <c r="Z11" s="213"/>
      <c r="AA11" s="213"/>
      <c r="AB11" s="213"/>
      <c r="AC11" s="213"/>
      <c r="AD11" s="214"/>
      <c r="AF11" s="232" t="s">
        <v>92</v>
      </c>
      <c r="AG11" s="233"/>
      <c r="AH11" s="233"/>
      <c r="AI11" s="233"/>
      <c r="AJ11" s="234"/>
    </row>
    <row r="12" spans="1:36">
      <c r="A12" s="212"/>
      <c r="B12" s="213"/>
      <c r="C12" s="213"/>
      <c r="D12" s="213"/>
      <c r="E12" s="213"/>
      <c r="F12" s="214"/>
      <c r="G12" s="212"/>
      <c r="H12" s="213"/>
      <c r="I12" s="213"/>
      <c r="J12" s="213"/>
      <c r="K12" s="213"/>
      <c r="L12" s="214"/>
      <c r="M12" s="14">
        <v>21</v>
      </c>
      <c r="N12" s="4"/>
      <c r="O12" s="4">
        <f>O53</f>
        <v>7933</v>
      </c>
      <c r="P12" s="5"/>
      <c r="Q12" s="87" t="str">
        <f t="shared" si="0"/>
        <v/>
      </c>
      <c r="R12" s="220"/>
      <c r="S12" s="212"/>
      <c r="T12" s="213"/>
      <c r="U12" s="213"/>
      <c r="V12" s="213"/>
      <c r="W12" s="213"/>
      <c r="X12" s="214"/>
      <c r="Y12" s="212"/>
      <c r="Z12" s="213"/>
      <c r="AA12" s="213"/>
      <c r="AB12" s="213"/>
      <c r="AC12" s="213"/>
      <c r="AD12" s="214"/>
      <c r="AF12" s="232"/>
      <c r="AG12" s="233"/>
      <c r="AH12" s="233"/>
      <c r="AI12" s="233"/>
      <c r="AJ12" s="234"/>
    </row>
    <row r="13" spans="1:36" ht="15" thickBot="1">
      <c r="A13" s="212"/>
      <c r="B13" s="213"/>
      <c r="C13" s="213"/>
      <c r="D13" s="213"/>
      <c r="E13" s="213"/>
      <c r="F13" s="214"/>
      <c r="G13" s="212"/>
      <c r="H13" s="213"/>
      <c r="I13" s="213"/>
      <c r="J13" s="213"/>
      <c r="K13" s="213"/>
      <c r="L13" s="214"/>
      <c r="M13" s="14">
        <v>20</v>
      </c>
      <c r="N13" s="4"/>
      <c r="O13" s="4">
        <f>O52</f>
        <v>7995</v>
      </c>
      <c r="P13" s="5"/>
      <c r="Q13" s="87" t="str">
        <f t="shared" si="0"/>
        <v/>
      </c>
      <c r="R13" s="220"/>
      <c r="S13" s="212"/>
      <c r="T13" s="213"/>
      <c r="U13" s="213"/>
      <c r="V13" s="213"/>
      <c r="W13" s="213"/>
      <c r="X13" s="214"/>
      <c r="Y13" s="212"/>
      <c r="Z13" s="213"/>
      <c r="AA13" s="213"/>
      <c r="AB13" s="213"/>
      <c r="AC13" s="213"/>
      <c r="AD13" s="214"/>
      <c r="AF13" s="251"/>
      <c r="AG13" s="252"/>
      <c r="AH13" s="252"/>
      <c r="AI13" s="252"/>
      <c r="AJ13" s="253"/>
    </row>
    <row r="14" spans="1:36" ht="14.7" customHeight="1">
      <c r="A14" s="212"/>
      <c r="B14" s="213"/>
      <c r="C14" s="213"/>
      <c r="D14" s="213"/>
      <c r="E14" s="213"/>
      <c r="F14" s="214"/>
      <c r="G14" s="212"/>
      <c r="H14" s="213"/>
      <c r="I14" s="213"/>
      <c r="J14" s="213"/>
      <c r="K14" s="213"/>
      <c r="L14" s="214"/>
      <c r="M14" s="14">
        <v>19</v>
      </c>
      <c r="N14" s="4"/>
      <c r="O14" s="4">
        <f>O51</f>
        <v>8008</v>
      </c>
      <c r="P14" s="5"/>
      <c r="Q14" s="87" t="str">
        <f t="shared" si="0"/>
        <v/>
      </c>
      <c r="R14" s="220"/>
      <c r="S14" s="212"/>
      <c r="T14" s="213"/>
      <c r="U14" s="213"/>
      <c r="V14" s="213"/>
      <c r="W14" s="213"/>
      <c r="X14" s="214"/>
      <c r="Y14" s="212"/>
      <c r="Z14" s="213"/>
      <c r="AA14" s="213"/>
      <c r="AB14" s="213"/>
      <c r="AC14" s="213"/>
      <c r="AD14" s="214"/>
      <c r="AF14" s="254" t="s">
        <v>64</v>
      </c>
      <c r="AG14" s="255"/>
      <c r="AH14" s="254" t="s">
        <v>66</v>
      </c>
      <c r="AI14" s="255"/>
      <c r="AJ14" s="131" t="s">
        <v>87</v>
      </c>
    </row>
    <row r="15" spans="1:36" ht="15" customHeight="1" thickBot="1">
      <c r="A15" s="215"/>
      <c r="B15" s="158"/>
      <c r="C15" s="158"/>
      <c r="D15" s="158"/>
      <c r="E15" s="158"/>
      <c r="F15" s="159"/>
      <c r="G15" s="212"/>
      <c r="H15" s="213"/>
      <c r="I15" s="213"/>
      <c r="J15" s="213"/>
      <c r="K15" s="213"/>
      <c r="L15" s="214"/>
      <c r="M15" s="14">
        <v>18</v>
      </c>
      <c r="N15" s="4"/>
      <c r="O15" s="4">
        <f>O50</f>
        <v>8103</v>
      </c>
      <c r="P15" s="5"/>
      <c r="Q15" s="87" t="str">
        <f t="shared" si="0"/>
        <v/>
      </c>
      <c r="R15" s="220"/>
      <c r="S15" s="212"/>
      <c r="T15" s="213"/>
      <c r="U15" s="213"/>
      <c r="V15" s="213"/>
      <c r="W15" s="213"/>
      <c r="X15" s="214"/>
      <c r="Y15" s="212"/>
      <c r="Z15" s="213"/>
      <c r="AA15" s="213"/>
      <c r="AB15" s="213"/>
      <c r="AC15" s="213"/>
      <c r="AD15" s="214"/>
      <c r="AF15" s="16" t="s">
        <v>86</v>
      </c>
      <c r="AG15" s="41" t="s">
        <v>41</v>
      </c>
      <c r="AH15" s="16" t="s">
        <v>86</v>
      </c>
      <c r="AI15" s="41" t="s">
        <v>41</v>
      </c>
      <c r="AJ15" s="132"/>
    </row>
    <row r="16" spans="1:36" ht="14.7" customHeight="1">
      <c r="A16" s="35">
        <v>17</v>
      </c>
      <c r="B16" s="99"/>
      <c r="C16" s="36">
        <f>C49</f>
        <v>7678</v>
      </c>
      <c r="D16" s="37"/>
      <c r="E16" s="91" t="str">
        <f t="shared" ref="E16:E49" si="1">IF(ISBLANK(B16),"",(B16-(C16+D16)))</f>
        <v/>
      </c>
      <c r="F16" s="206"/>
      <c r="G16" s="212"/>
      <c r="H16" s="213"/>
      <c r="I16" s="213"/>
      <c r="J16" s="213"/>
      <c r="K16" s="213"/>
      <c r="L16" s="214"/>
      <c r="M16" s="14">
        <v>17</v>
      </c>
      <c r="N16" s="4"/>
      <c r="O16" s="4">
        <f>O49</f>
        <v>8197</v>
      </c>
      <c r="P16" s="5"/>
      <c r="Q16" s="87" t="str">
        <f t="shared" si="0"/>
        <v/>
      </c>
      <c r="R16" s="220"/>
      <c r="S16" s="212"/>
      <c r="T16" s="213"/>
      <c r="U16" s="213"/>
      <c r="V16" s="213"/>
      <c r="W16" s="213"/>
      <c r="X16" s="214"/>
      <c r="Y16" s="212"/>
      <c r="Z16" s="213"/>
      <c r="AA16" s="213"/>
      <c r="AB16" s="213"/>
      <c r="AC16" s="213"/>
      <c r="AD16" s="214"/>
      <c r="AF16" s="133" t="s">
        <v>75</v>
      </c>
      <c r="AG16" s="135">
        <f>SUM(B16:B18)/3 - SUM(C16:C18)/3</f>
        <v>-7716.666666666667</v>
      </c>
      <c r="AH16" s="133" t="s">
        <v>75</v>
      </c>
      <c r="AI16" s="135">
        <f>SUM(N8:N10)/3 - SUM(O8:O10)/3</f>
        <v>-7711.666666666667</v>
      </c>
      <c r="AJ16" s="137">
        <f>AG16-AI16</f>
        <v>-5</v>
      </c>
    </row>
    <row r="17" spans="1:36" ht="14.7" customHeight="1">
      <c r="A17" s="18">
        <v>16</v>
      </c>
      <c r="B17" s="72"/>
      <c r="C17" s="13">
        <f>C48</f>
        <v>7694</v>
      </c>
      <c r="D17" s="5"/>
      <c r="E17" s="87" t="str">
        <f t="shared" si="1"/>
        <v/>
      </c>
      <c r="F17" s="207"/>
      <c r="G17" s="212"/>
      <c r="H17" s="213"/>
      <c r="I17" s="213"/>
      <c r="J17" s="213"/>
      <c r="K17" s="213"/>
      <c r="L17" s="214"/>
      <c r="M17" s="20">
        <v>16</v>
      </c>
      <c r="N17" s="7"/>
      <c r="O17" s="7">
        <f>O48</f>
        <v>8379</v>
      </c>
      <c r="P17" s="5"/>
      <c r="Q17" s="87" t="str">
        <f t="shared" si="0"/>
        <v/>
      </c>
      <c r="R17" s="220"/>
      <c r="S17" s="212"/>
      <c r="T17" s="213"/>
      <c r="U17" s="213"/>
      <c r="V17" s="213"/>
      <c r="W17" s="213"/>
      <c r="X17" s="214"/>
      <c r="Y17" s="212"/>
      <c r="Z17" s="213"/>
      <c r="AA17" s="213"/>
      <c r="AB17" s="213"/>
      <c r="AC17" s="213"/>
      <c r="AD17" s="214"/>
      <c r="AF17" s="134"/>
      <c r="AG17" s="136"/>
      <c r="AH17" s="134"/>
      <c r="AI17" s="136"/>
      <c r="AJ17" s="138"/>
    </row>
    <row r="18" spans="1:36" ht="14.7" customHeight="1">
      <c r="A18" s="18">
        <v>15</v>
      </c>
      <c r="B18" s="72"/>
      <c r="C18" s="13">
        <f>C47</f>
        <v>7778</v>
      </c>
      <c r="D18" s="30"/>
      <c r="E18" s="87" t="str">
        <f t="shared" si="1"/>
        <v/>
      </c>
      <c r="F18" s="207"/>
      <c r="G18" s="212"/>
      <c r="H18" s="213"/>
      <c r="I18" s="213"/>
      <c r="J18" s="213"/>
      <c r="K18" s="213"/>
      <c r="L18" s="214"/>
      <c r="M18" s="20">
        <v>15</v>
      </c>
      <c r="N18" s="7"/>
      <c r="O18" s="7">
        <f>O47</f>
        <v>8358</v>
      </c>
      <c r="P18" s="5"/>
      <c r="Q18" s="87" t="str">
        <f t="shared" si="0"/>
        <v/>
      </c>
      <c r="R18" s="220"/>
      <c r="S18" s="212"/>
      <c r="T18" s="213"/>
      <c r="U18" s="213"/>
      <c r="V18" s="213"/>
      <c r="W18" s="213"/>
      <c r="X18" s="214"/>
      <c r="Y18" s="212"/>
      <c r="Z18" s="213"/>
      <c r="AA18" s="213"/>
      <c r="AB18" s="213"/>
      <c r="AC18" s="213"/>
      <c r="AD18" s="214"/>
      <c r="AF18" s="134"/>
      <c r="AG18" s="136"/>
      <c r="AH18" s="134"/>
      <c r="AI18" s="136"/>
      <c r="AJ18" s="138"/>
    </row>
    <row r="19" spans="1:36" ht="14.7" customHeight="1">
      <c r="A19" s="19">
        <v>14</v>
      </c>
      <c r="B19" s="73"/>
      <c r="C19" s="6">
        <f>C46</f>
        <v>7927</v>
      </c>
      <c r="D19" s="5"/>
      <c r="E19" s="87" t="str">
        <f t="shared" si="1"/>
        <v/>
      </c>
      <c r="F19" s="207"/>
      <c r="G19" s="212"/>
      <c r="H19" s="213"/>
      <c r="I19" s="213"/>
      <c r="J19" s="213"/>
      <c r="K19" s="213"/>
      <c r="L19" s="214"/>
      <c r="M19" s="20">
        <v>14</v>
      </c>
      <c r="N19" s="7"/>
      <c r="O19" s="7">
        <f>O46</f>
        <v>8351</v>
      </c>
      <c r="P19" s="5"/>
      <c r="Q19" s="87" t="str">
        <f t="shared" si="0"/>
        <v/>
      </c>
      <c r="R19" s="220"/>
      <c r="S19" s="212"/>
      <c r="T19" s="213"/>
      <c r="U19" s="213"/>
      <c r="V19" s="213"/>
      <c r="W19" s="213"/>
      <c r="X19" s="214"/>
      <c r="Y19" s="212"/>
      <c r="Z19" s="213"/>
      <c r="AA19" s="213"/>
      <c r="AB19" s="213"/>
      <c r="AC19" s="213"/>
      <c r="AD19" s="214"/>
      <c r="AF19" s="143" t="s">
        <v>85</v>
      </c>
      <c r="AG19" s="140">
        <f>SUM(B19:B24)/6 - SUM(C19:C24)/6</f>
        <v>-8033.5</v>
      </c>
      <c r="AH19" s="143" t="s">
        <v>85</v>
      </c>
      <c r="AI19" s="140">
        <f>SUM(N11:N16)/6 - SUM(O11:P16)/6</f>
        <v>-8027.333333333333</v>
      </c>
      <c r="AJ19" s="138">
        <f>AG19-AI19</f>
        <v>-6.1666666666669698</v>
      </c>
    </row>
    <row r="20" spans="1:36" ht="15" customHeight="1" thickBot="1">
      <c r="A20" s="19">
        <v>13</v>
      </c>
      <c r="B20" s="73"/>
      <c r="C20" s="6">
        <f>C45</f>
        <v>7933</v>
      </c>
      <c r="D20" s="5"/>
      <c r="E20" s="87" t="str">
        <f t="shared" si="1"/>
        <v/>
      </c>
      <c r="F20" s="207"/>
      <c r="G20" s="212"/>
      <c r="H20" s="213"/>
      <c r="I20" s="213"/>
      <c r="J20" s="213"/>
      <c r="K20" s="213"/>
      <c r="L20" s="214"/>
      <c r="M20" s="20">
        <v>13</v>
      </c>
      <c r="N20" s="7"/>
      <c r="O20" s="7">
        <f>O45</f>
        <v>8371</v>
      </c>
      <c r="P20" s="5"/>
      <c r="Q20" s="87" t="str">
        <f t="shared" si="0"/>
        <v/>
      </c>
      <c r="R20" s="220"/>
      <c r="S20" s="212"/>
      <c r="T20" s="213"/>
      <c r="U20" s="213"/>
      <c r="V20" s="213"/>
      <c r="W20" s="213"/>
      <c r="X20" s="214"/>
      <c r="Y20" s="212"/>
      <c r="Z20" s="213"/>
      <c r="AA20" s="213"/>
      <c r="AB20" s="213"/>
      <c r="AC20" s="213"/>
      <c r="AD20" s="214"/>
      <c r="AF20" s="143"/>
      <c r="AG20" s="140"/>
      <c r="AH20" s="143"/>
      <c r="AI20" s="140"/>
      <c r="AJ20" s="138"/>
    </row>
    <row r="21" spans="1:36" ht="14.7" customHeight="1">
      <c r="A21" s="14">
        <v>12</v>
      </c>
      <c r="B21" s="74"/>
      <c r="C21" s="4">
        <f>C44</f>
        <v>8002</v>
      </c>
      <c r="D21" s="5"/>
      <c r="E21" s="87" t="str">
        <f t="shared" si="1"/>
        <v/>
      </c>
      <c r="F21" s="207"/>
      <c r="G21" s="212"/>
      <c r="H21" s="213"/>
      <c r="I21" s="213"/>
      <c r="J21" s="213"/>
      <c r="K21" s="213"/>
      <c r="L21" s="214"/>
      <c r="M21" s="20">
        <v>12</v>
      </c>
      <c r="N21" s="7"/>
      <c r="O21" s="7">
        <f>O44</f>
        <v>8431</v>
      </c>
      <c r="P21" s="5"/>
      <c r="Q21" s="87" t="str">
        <f t="shared" si="0"/>
        <v/>
      </c>
      <c r="R21" s="220"/>
      <c r="S21" s="212"/>
      <c r="T21" s="213"/>
      <c r="U21" s="213"/>
      <c r="V21" s="213"/>
      <c r="W21" s="213"/>
      <c r="X21" s="214"/>
      <c r="Y21" s="68">
        <v>12</v>
      </c>
      <c r="Z21" s="69"/>
      <c r="AA21" s="69">
        <f>AA44</f>
        <v>8346</v>
      </c>
      <c r="AB21" s="37"/>
      <c r="AC21" s="89" t="str">
        <f>IF(ISBLANK(Z21),"",(Z21-(AA21+AB21)))</f>
        <v/>
      </c>
      <c r="AD21" s="219"/>
      <c r="AF21" s="143"/>
      <c r="AG21" s="140"/>
      <c r="AH21" s="143"/>
      <c r="AI21" s="140"/>
      <c r="AJ21" s="138"/>
    </row>
    <row r="22" spans="1:36" ht="14.7" customHeight="1">
      <c r="A22" s="14">
        <v>11</v>
      </c>
      <c r="B22" s="74"/>
      <c r="C22" s="4">
        <f>C43</f>
        <v>8019</v>
      </c>
      <c r="D22" s="5"/>
      <c r="E22" s="87" t="str">
        <f t="shared" si="1"/>
        <v/>
      </c>
      <c r="F22" s="207"/>
      <c r="G22" s="212"/>
      <c r="H22" s="213"/>
      <c r="I22" s="213"/>
      <c r="J22" s="213"/>
      <c r="K22" s="213"/>
      <c r="L22" s="214"/>
      <c r="M22" s="20">
        <v>11</v>
      </c>
      <c r="N22" s="7"/>
      <c r="O22" s="7">
        <f>O43</f>
        <v>8440</v>
      </c>
      <c r="P22" s="5"/>
      <c r="Q22" s="87" t="str">
        <f t="shared" si="0"/>
        <v/>
      </c>
      <c r="R22" s="220"/>
      <c r="S22" s="212"/>
      <c r="T22" s="213"/>
      <c r="U22" s="213"/>
      <c r="V22" s="213"/>
      <c r="W22" s="213"/>
      <c r="X22" s="214"/>
      <c r="Y22" s="20">
        <v>11</v>
      </c>
      <c r="Z22" s="7"/>
      <c r="AA22" s="7">
        <f>AA43</f>
        <v>8218</v>
      </c>
      <c r="AB22" s="5"/>
      <c r="AC22" s="88" t="str">
        <f>IF(ISBLANK(Z22),"",(Z22-(AA22+AB22)))</f>
        <v/>
      </c>
      <c r="AD22" s="220"/>
      <c r="AF22" s="143"/>
      <c r="AG22" s="140"/>
      <c r="AH22" s="143"/>
      <c r="AI22" s="140"/>
      <c r="AJ22" s="138"/>
    </row>
    <row r="23" spans="1:36" ht="14.7" customHeight="1">
      <c r="A23" s="14">
        <v>10</v>
      </c>
      <c r="B23" s="74"/>
      <c r="C23" s="4">
        <f>C42</f>
        <v>8134</v>
      </c>
      <c r="D23" s="5"/>
      <c r="E23" s="87" t="str">
        <f t="shared" si="1"/>
        <v/>
      </c>
      <c r="F23" s="207"/>
      <c r="G23" s="212"/>
      <c r="H23" s="213"/>
      <c r="I23" s="213"/>
      <c r="J23" s="213"/>
      <c r="K23" s="213"/>
      <c r="L23" s="214"/>
      <c r="M23" s="20">
        <v>10</v>
      </c>
      <c r="N23" s="7"/>
      <c r="O23" s="7">
        <f>O42</f>
        <v>8547</v>
      </c>
      <c r="P23" s="5"/>
      <c r="Q23" s="87" t="str">
        <f t="shared" si="0"/>
        <v/>
      </c>
      <c r="R23" s="220"/>
      <c r="S23" s="212"/>
      <c r="T23" s="213"/>
      <c r="U23" s="213"/>
      <c r="V23" s="213"/>
      <c r="W23" s="213"/>
      <c r="X23" s="214"/>
      <c r="Y23" s="20">
        <v>10</v>
      </c>
      <c r="Z23" s="7"/>
      <c r="AA23" s="7">
        <f>AA42</f>
        <v>8231</v>
      </c>
      <c r="AB23" s="5"/>
      <c r="AC23" s="88" t="str">
        <f t="shared" ref="AC23:AC44" si="2">IF(ISBLANK(Z23),"",(Z23-(AA23+AB23)))</f>
        <v/>
      </c>
      <c r="AD23" s="220"/>
      <c r="AF23" s="143"/>
      <c r="AG23" s="140"/>
      <c r="AH23" s="143"/>
      <c r="AI23" s="140"/>
      <c r="AJ23" s="138"/>
    </row>
    <row r="24" spans="1:36" ht="15" customHeight="1" thickBot="1">
      <c r="A24" s="14">
        <v>9</v>
      </c>
      <c r="B24" s="74"/>
      <c r="C24" s="4">
        <f>C41</f>
        <v>8186</v>
      </c>
      <c r="D24" s="5"/>
      <c r="E24" s="87" t="str">
        <f t="shared" si="1"/>
        <v/>
      </c>
      <c r="F24" s="207"/>
      <c r="G24" s="215"/>
      <c r="H24" s="158"/>
      <c r="I24" s="158"/>
      <c r="J24" s="158"/>
      <c r="K24" s="158"/>
      <c r="L24" s="159"/>
      <c r="M24" s="20">
        <v>9</v>
      </c>
      <c r="N24" s="7"/>
      <c r="O24" s="7">
        <f>O41</f>
        <v>8604</v>
      </c>
      <c r="P24" s="5"/>
      <c r="Q24" s="87" t="str">
        <f t="shared" si="0"/>
        <v/>
      </c>
      <c r="R24" s="220"/>
      <c r="S24" s="215"/>
      <c r="T24" s="158"/>
      <c r="U24" s="158"/>
      <c r="V24" s="158"/>
      <c r="W24" s="158"/>
      <c r="X24" s="159"/>
      <c r="Y24" s="20">
        <v>9</v>
      </c>
      <c r="Z24" s="7"/>
      <c r="AA24" s="7">
        <f>AA41</f>
        <v>8330</v>
      </c>
      <c r="AB24" s="5"/>
      <c r="AC24" s="88" t="str">
        <f t="shared" si="2"/>
        <v/>
      </c>
      <c r="AD24" s="220"/>
      <c r="AF24" s="143"/>
      <c r="AG24" s="140"/>
      <c r="AH24" s="143"/>
      <c r="AI24" s="140"/>
      <c r="AJ24" s="138"/>
    </row>
    <row r="25" spans="1:36" ht="14.7" customHeight="1">
      <c r="A25" s="20">
        <v>8</v>
      </c>
      <c r="B25" s="75"/>
      <c r="C25" s="7">
        <f>C40</f>
        <v>8399</v>
      </c>
      <c r="D25" s="5"/>
      <c r="E25" s="87" t="str">
        <f t="shared" si="1"/>
        <v/>
      </c>
      <c r="F25" s="207"/>
      <c r="G25" s="68">
        <v>8</v>
      </c>
      <c r="H25" s="81"/>
      <c r="I25" s="69">
        <f>I40</f>
        <v>8382</v>
      </c>
      <c r="J25" s="37"/>
      <c r="K25" s="91" t="str">
        <f t="shared" ref="K25:K40" si="3">IF(ISBLANK(H25),"",(H25-(I25+J25)))</f>
        <v/>
      </c>
      <c r="L25" s="206"/>
      <c r="M25" s="21">
        <v>8</v>
      </c>
      <c r="N25" s="8"/>
      <c r="O25" s="8">
        <f>O40</f>
        <v>8679</v>
      </c>
      <c r="P25" s="5"/>
      <c r="Q25" s="87" t="str">
        <f t="shared" si="0"/>
        <v/>
      </c>
      <c r="R25" s="220"/>
      <c r="S25" s="52">
        <v>8</v>
      </c>
      <c r="T25" s="85"/>
      <c r="U25" s="53">
        <f>U40</f>
        <v>8724</v>
      </c>
      <c r="V25" s="37"/>
      <c r="W25" s="91" t="str">
        <f t="shared" ref="W25:W40" si="4">IF(ISBLANK(T25),"",(T25-(U25+V25)))</f>
        <v/>
      </c>
      <c r="X25" s="219"/>
      <c r="Y25" s="14">
        <v>8</v>
      </c>
      <c r="Z25" s="4"/>
      <c r="AA25" s="4">
        <f>AA40</f>
        <v>8434</v>
      </c>
      <c r="AB25" s="5"/>
      <c r="AC25" s="88" t="str">
        <f t="shared" si="2"/>
        <v/>
      </c>
      <c r="AD25" s="220"/>
      <c r="AF25" s="141" t="s">
        <v>84</v>
      </c>
      <c r="AG25" s="142">
        <f>SUM(B25:B28,H25:H28)/8 - SUM(C25:C28,I25:I28)/8</f>
        <v>-8464</v>
      </c>
      <c r="AH25" s="141" t="s">
        <v>84</v>
      </c>
      <c r="AI25" s="142">
        <f>SUM(N17:N24)/8 - SUM(O17:P24)/8</f>
        <v>-8435.125</v>
      </c>
      <c r="AJ25" s="138">
        <f>AG25-AI25</f>
        <v>-28.875</v>
      </c>
    </row>
    <row r="26" spans="1:36" ht="14.7" customHeight="1">
      <c r="A26" s="20">
        <v>7</v>
      </c>
      <c r="B26" s="75"/>
      <c r="C26" s="7">
        <f>C39</f>
        <v>8402</v>
      </c>
      <c r="D26" s="5"/>
      <c r="E26" s="87" t="str">
        <f t="shared" si="1"/>
        <v/>
      </c>
      <c r="F26" s="207"/>
      <c r="G26" s="20">
        <v>7</v>
      </c>
      <c r="H26" s="75"/>
      <c r="I26" s="7">
        <f>I39</f>
        <v>8379</v>
      </c>
      <c r="J26" s="5"/>
      <c r="K26" s="87" t="str">
        <f t="shared" si="3"/>
        <v/>
      </c>
      <c r="L26" s="207"/>
      <c r="M26" s="21">
        <v>7</v>
      </c>
      <c r="N26" s="8"/>
      <c r="O26" s="8">
        <f>O39</f>
        <v>8647</v>
      </c>
      <c r="P26" s="5"/>
      <c r="Q26" s="87" t="str">
        <f t="shared" si="0"/>
        <v/>
      </c>
      <c r="R26" s="220"/>
      <c r="S26" s="21">
        <v>7</v>
      </c>
      <c r="T26" s="76"/>
      <c r="U26" s="8">
        <f>U39</f>
        <v>8697</v>
      </c>
      <c r="V26" s="5"/>
      <c r="W26" s="87" t="str">
        <f t="shared" si="4"/>
        <v/>
      </c>
      <c r="X26" s="220"/>
      <c r="Y26" s="14">
        <v>7</v>
      </c>
      <c r="Z26" s="4"/>
      <c r="AA26" s="4">
        <f>AA39</f>
        <v>8378</v>
      </c>
      <c r="AB26" s="5"/>
      <c r="AC26" s="88" t="str">
        <f t="shared" si="2"/>
        <v/>
      </c>
      <c r="AD26" s="220"/>
      <c r="AF26" s="141"/>
      <c r="AG26" s="142"/>
      <c r="AH26" s="141"/>
      <c r="AI26" s="142"/>
      <c r="AJ26" s="138"/>
    </row>
    <row r="27" spans="1:36" ht="14.7" customHeight="1">
      <c r="A27" s="20">
        <v>6</v>
      </c>
      <c r="B27" s="75"/>
      <c r="C27" s="7">
        <f>C38</f>
        <v>8475</v>
      </c>
      <c r="D27" s="5"/>
      <c r="E27" s="87" t="str">
        <f t="shared" si="1"/>
        <v/>
      </c>
      <c r="F27" s="207"/>
      <c r="G27" s="20">
        <v>6</v>
      </c>
      <c r="H27" s="75"/>
      <c r="I27" s="7">
        <f>I38</f>
        <v>8454</v>
      </c>
      <c r="J27" s="5"/>
      <c r="K27" s="87" t="str">
        <f t="shared" si="3"/>
        <v/>
      </c>
      <c r="L27" s="207"/>
      <c r="M27" s="21">
        <v>6</v>
      </c>
      <c r="N27" s="8"/>
      <c r="O27" s="8">
        <f>O38</f>
        <v>8615</v>
      </c>
      <c r="P27" s="5"/>
      <c r="Q27" s="87" t="str">
        <f t="shared" si="0"/>
        <v/>
      </c>
      <c r="R27" s="220"/>
      <c r="S27" s="21">
        <v>6</v>
      </c>
      <c r="T27" s="76"/>
      <c r="U27" s="8">
        <f>U38</f>
        <v>8665</v>
      </c>
      <c r="V27" s="5"/>
      <c r="W27" s="87" t="str">
        <f t="shared" si="4"/>
        <v/>
      </c>
      <c r="X27" s="220"/>
      <c r="Y27" s="14">
        <v>6</v>
      </c>
      <c r="Z27" s="4"/>
      <c r="AA27" s="4">
        <f>AA38</f>
        <v>8444</v>
      </c>
      <c r="AB27" s="5"/>
      <c r="AC27" s="88" t="str">
        <f t="shared" si="2"/>
        <v/>
      </c>
      <c r="AD27" s="220"/>
      <c r="AF27" s="141"/>
      <c r="AG27" s="142"/>
      <c r="AH27" s="141"/>
      <c r="AI27" s="142"/>
      <c r="AJ27" s="138"/>
    </row>
    <row r="28" spans="1:36" ht="15" customHeight="1">
      <c r="A28" s="20">
        <v>5</v>
      </c>
      <c r="B28" s="75"/>
      <c r="C28" s="7">
        <f>C37</f>
        <v>8623</v>
      </c>
      <c r="D28" s="5"/>
      <c r="E28" s="87" t="str">
        <f t="shared" si="1"/>
        <v/>
      </c>
      <c r="F28" s="207"/>
      <c r="G28" s="20">
        <v>5</v>
      </c>
      <c r="H28" s="75"/>
      <c r="I28" s="7">
        <f>I37</f>
        <v>8598</v>
      </c>
      <c r="J28" s="5"/>
      <c r="K28" s="87" t="str">
        <f t="shared" si="3"/>
        <v/>
      </c>
      <c r="L28" s="207"/>
      <c r="M28" s="21">
        <v>5</v>
      </c>
      <c r="N28" s="8"/>
      <c r="O28" s="8">
        <f>O37</f>
        <v>8629</v>
      </c>
      <c r="P28" s="5"/>
      <c r="Q28" s="87" t="str">
        <f t="shared" si="0"/>
        <v/>
      </c>
      <c r="R28" s="220"/>
      <c r="S28" s="21">
        <v>5</v>
      </c>
      <c r="T28" s="76"/>
      <c r="U28" s="8">
        <f>U37</f>
        <v>8678</v>
      </c>
      <c r="V28" s="5"/>
      <c r="W28" s="87" t="str">
        <f t="shared" si="4"/>
        <v/>
      </c>
      <c r="X28" s="220"/>
      <c r="Y28" s="14">
        <v>5</v>
      </c>
      <c r="Z28" s="4"/>
      <c r="AA28" s="4">
        <f>AA37</f>
        <v>8677</v>
      </c>
      <c r="AB28" s="5"/>
      <c r="AC28" s="88" t="str">
        <f t="shared" si="2"/>
        <v/>
      </c>
      <c r="AD28" s="220"/>
      <c r="AF28" s="141"/>
      <c r="AG28" s="142"/>
      <c r="AH28" s="141"/>
      <c r="AI28" s="142"/>
      <c r="AJ28" s="138"/>
    </row>
    <row r="29" spans="1:36" ht="14.7" customHeight="1">
      <c r="A29" s="21">
        <v>4</v>
      </c>
      <c r="B29" s="76"/>
      <c r="C29" s="8">
        <f>C36</f>
        <v>8719</v>
      </c>
      <c r="D29" s="5"/>
      <c r="E29" s="87" t="str">
        <f t="shared" si="1"/>
        <v/>
      </c>
      <c r="F29" s="207"/>
      <c r="G29" s="21">
        <v>4</v>
      </c>
      <c r="H29" s="76"/>
      <c r="I29" s="8">
        <f>I36</f>
        <v>8694</v>
      </c>
      <c r="J29" s="5"/>
      <c r="K29" s="87" t="str">
        <f t="shared" si="3"/>
        <v/>
      </c>
      <c r="L29" s="207"/>
      <c r="M29" s="21">
        <v>4</v>
      </c>
      <c r="N29" s="8"/>
      <c r="O29" s="8">
        <f>O36</f>
        <v>8662</v>
      </c>
      <c r="P29" s="5"/>
      <c r="Q29" s="87" t="str">
        <f t="shared" si="0"/>
        <v/>
      </c>
      <c r="R29" s="220"/>
      <c r="S29" s="21">
        <v>4</v>
      </c>
      <c r="T29" s="76"/>
      <c r="U29" s="8">
        <f>U36</f>
        <v>8714</v>
      </c>
      <c r="V29" s="5"/>
      <c r="W29" s="87" t="str">
        <f t="shared" si="4"/>
        <v/>
      </c>
      <c r="X29" s="220"/>
      <c r="Y29" s="21">
        <v>4</v>
      </c>
      <c r="Z29" s="8"/>
      <c r="AA29" s="8">
        <f>AA36</f>
        <v>8828</v>
      </c>
      <c r="AB29" s="5"/>
      <c r="AC29" s="88" t="str">
        <f t="shared" si="2"/>
        <v/>
      </c>
      <c r="AD29" s="220"/>
      <c r="AF29" s="147" t="s">
        <v>83</v>
      </c>
      <c r="AG29" s="144">
        <f>SUM(B29:B32,H29:H32)/8 - SUM(C29:C32,I29:I32)/8</f>
        <v>-8725.25</v>
      </c>
      <c r="AH29" s="147" t="s">
        <v>83</v>
      </c>
      <c r="AI29" s="144">
        <f>SUM(N25:N32,T29:T32)/12 - SUM(O25:P32,U29:V32)/12</f>
        <v>-8718.5833333333339</v>
      </c>
      <c r="AJ29" s="138">
        <f>AG29-AI29</f>
        <v>-6.6666666666660603</v>
      </c>
    </row>
    <row r="30" spans="1:36" ht="14.7" customHeight="1">
      <c r="A30" s="21">
        <v>3</v>
      </c>
      <c r="B30" s="76"/>
      <c r="C30" s="8">
        <f>C35</f>
        <v>8675</v>
      </c>
      <c r="D30" s="5"/>
      <c r="E30" s="87" t="str">
        <f t="shared" si="1"/>
        <v/>
      </c>
      <c r="F30" s="207"/>
      <c r="G30" s="21">
        <v>3</v>
      </c>
      <c r="H30" s="76"/>
      <c r="I30" s="8">
        <f>I35</f>
        <v>8651</v>
      </c>
      <c r="J30" s="5"/>
      <c r="K30" s="87" t="str">
        <f t="shared" si="3"/>
        <v/>
      </c>
      <c r="L30" s="207"/>
      <c r="M30" s="21">
        <v>3</v>
      </c>
      <c r="N30" s="8"/>
      <c r="O30" s="8">
        <f>O35</f>
        <v>8671</v>
      </c>
      <c r="P30" s="5"/>
      <c r="Q30" s="87" t="str">
        <f t="shared" si="0"/>
        <v/>
      </c>
      <c r="R30" s="220"/>
      <c r="S30" s="21">
        <v>3</v>
      </c>
      <c r="T30" s="76"/>
      <c r="U30" s="8">
        <f>U35</f>
        <v>8723</v>
      </c>
      <c r="V30" s="5"/>
      <c r="W30" s="87" t="str">
        <f t="shared" si="4"/>
        <v/>
      </c>
      <c r="X30" s="220"/>
      <c r="Y30" s="21">
        <v>3</v>
      </c>
      <c r="Z30" s="8"/>
      <c r="AA30" s="8">
        <f>AA35</f>
        <v>8849</v>
      </c>
      <c r="AB30" s="5"/>
      <c r="AC30" s="88" t="str">
        <f t="shared" si="2"/>
        <v/>
      </c>
      <c r="AD30" s="220"/>
      <c r="AF30" s="147"/>
      <c r="AG30" s="144"/>
      <c r="AH30" s="147"/>
      <c r="AI30" s="144"/>
      <c r="AJ30" s="138"/>
    </row>
    <row r="31" spans="1:36" ht="14.7" customHeight="1">
      <c r="A31" s="21">
        <v>2</v>
      </c>
      <c r="B31" s="76"/>
      <c r="C31" s="8">
        <f>C34</f>
        <v>8716</v>
      </c>
      <c r="D31" s="5"/>
      <c r="E31" s="87" t="str">
        <f t="shared" si="1"/>
        <v/>
      </c>
      <c r="F31" s="207"/>
      <c r="G31" s="21">
        <v>2</v>
      </c>
      <c r="H31" s="76"/>
      <c r="I31" s="8">
        <f>I34</f>
        <v>8692</v>
      </c>
      <c r="J31" s="5"/>
      <c r="K31" s="87" t="str">
        <f t="shared" si="3"/>
        <v/>
      </c>
      <c r="L31" s="207"/>
      <c r="M31" s="21">
        <v>2</v>
      </c>
      <c r="N31" s="8"/>
      <c r="O31" s="8">
        <f>O34</f>
        <v>8768</v>
      </c>
      <c r="P31" s="5"/>
      <c r="Q31" s="87" t="str">
        <f t="shared" si="0"/>
        <v/>
      </c>
      <c r="R31" s="220"/>
      <c r="S31" s="21">
        <v>2</v>
      </c>
      <c r="T31" s="76"/>
      <c r="U31" s="8">
        <f>U34</f>
        <v>8814</v>
      </c>
      <c r="V31" s="5"/>
      <c r="W31" s="87" t="str">
        <f t="shared" si="4"/>
        <v/>
      </c>
      <c r="X31" s="220"/>
      <c r="Y31" s="21">
        <v>2</v>
      </c>
      <c r="Z31" s="8"/>
      <c r="AA31" s="8">
        <f>AA34</f>
        <v>9030</v>
      </c>
      <c r="AB31" s="5"/>
      <c r="AC31" s="88" t="str">
        <f t="shared" si="2"/>
        <v/>
      </c>
      <c r="AD31" s="220"/>
      <c r="AF31" s="147"/>
      <c r="AG31" s="144"/>
      <c r="AH31" s="147"/>
      <c r="AI31" s="144"/>
      <c r="AJ31" s="138"/>
    </row>
    <row r="32" spans="1:36" ht="15" customHeight="1" thickBot="1">
      <c r="A32" s="100">
        <v>1</v>
      </c>
      <c r="B32" s="101"/>
      <c r="C32" s="102">
        <f>C33</f>
        <v>8841</v>
      </c>
      <c r="D32" s="40"/>
      <c r="E32" s="92" t="str">
        <f t="shared" si="1"/>
        <v/>
      </c>
      <c r="F32" s="208"/>
      <c r="G32" s="100">
        <v>1</v>
      </c>
      <c r="H32" s="101"/>
      <c r="I32" s="102">
        <f>I33</f>
        <v>8814</v>
      </c>
      <c r="J32" s="40"/>
      <c r="K32" s="92" t="str">
        <f t="shared" si="3"/>
        <v/>
      </c>
      <c r="L32" s="208"/>
      <c r="M32" s="100">
        <v>1</v>
      </c>
      <c r="N32" s="102"/>
      <c r="O32" s="102">
        <f>O33</f>
        <v>8827</v>
      </c>
      <c r="P32" s="40"/>
      <c r="Q32" s="92" t="str">
        <f t="shared" si="0"/>
        <v/>
      </c>
      <c r="R32" s="221"/>
      <c r="S32" s="100">
        <v>1</v>
      </c>
      <c r="T32" s="101"/>
      <c r="U32" s="102">
        <f>U33</f>
        <v>8874</v>
      </c>
      <c r="V32" s="40"/>
      <c r="W32" s="92" t="str">
        <f t="shared" si="4"/>
        <v/>
      </c>
      <c r="X32" s="221"/>
      <c r="Y32" s="100">
        <v>1</v>
      </c>
      <c r="Z32" s="102"/>
      <c r="AA32" s="102">
        <f>AA33</f>
        <v>9349</v>
      </c>
      <c r="AB32" s="40"/>
      <c r="AC32" s="90" t="str">
        <f t="shared" si="2"/>
        <v/>
      </c>
      <c r="AD32" s="221"/>
      <c r="AF32" s="150"/>
      <c r="AG32" s="145"/>
      <c r="AH32" s="150"/>
      <c r="AI32" s="145"/>
      <c r="AJ32" s="139"/>
    </row>
    <row r="33" spans="1:36" ht="14.7" customHeight="1">
      <c r="A33" s="95">
        <v>1</v>
      </c>
      <c r="B33" s="96"/>
      <c r="C33" s="97">
        <f t="shared" ref="C33:C49" si="5">G72</f>
        <v>8841</v>
      </c>
      <c r="D33" s="32"/>
      <c r="E33" s="98" t="str">
        <f t="shared" si="1"/>
        <v/>
      </c>
      <c r="F33" s="103" t="str">
        <f>IF(OR(ISBLANK(B32),ISBLANK(B33)),"",(B33-(C33+D33)-(B32-(C32+D32))))</f>
        <v/>
      </c>
      <c r="G33" s="95">
        <v>1</v>
      </c>
      <c r="H33" s="96"/>
      <c r="I33" s="97">
        <f t="shared" ref="I33:I40" si="6">O72</f>
        <v>8814</v>
      </c>
      <c r="J33" s="32"/>
      <c r="K33" s="98" t="str">
        <f t="shared" si="3"/>
        <v/>
      </c>
      <c r="L33" s="103" t="str">
        <f>IF(OR(ISBLANK(H32),ISBLANK(H33)),"",(H33-(I33+J33)-(H32-(I32+J32))))</f>
        <v/>
      </c>
      <c r="M33" s="95">
        <v>1</v>
      </c>
      <c r="N33" s="97"/>
      <c r="O33" s="97">
        <f t="shared" ref="O33:O57" si="7">X72</f>
        <v>8827</v>
      </c>
      <c r="P33" s="32"/>
      <c r="Q33" s="98" t="str">
        <f t="shared" si="0"/>
        <v/>
      </c>
      <c r="R33" s="103" t="str">
        <f>IF(OR(ISBLANK(N32),ISBLANK(N33)),"",(N33-(O33+P33)-(N32-(O32+P32))))</f>
        <v/>
      </c>
      <c r="S33" s="95">
        <v>1</v>
      </c>
      <c r="T33" s="96"/>
      <c r="U33" s="97">
        <f>O83</f>
        <v>8874</v>
      </c>
      <c r="V33" s="32"/>
      <c r="W33" s="98" t="str">
        <f t="shared" si="4"/>
        <v/>
      </c>
      <c r="X33" s="103" t="str">
        <f>IF(OR(ISBLANK(T32),ISBLANK(T33)),"",(T33-(U33+V33)-(T32-(U32+V32))))</f>
        <v/>
      </c>
      <c r="Y33" s="95">
        <v>1</v>
      </c>
      <c r="Z33" s="97"/>
      <c r="AA33" s="97">
        <f t="shared" ref="AA33:AA44" si="8">AG72</f>
        <v>9349</v>
      </c>
      <c r="AB33" s="32"/>
      <c r="AC33" s="104" t="str">
        <f t="shared" si="2"/>
        <v/>
      </c>
      <c r="AD33" s="103" t="str">
        <f>IF(OR(ISBLANK(Z32),ISBLANK(Z33)),"",(Z33-(AA33+AB33)-(Z32-(AA32+AB32))))</f>
        <v/>
      </c>
      <c r="AF33" s="146" t="s">
        <v>83</v>
      </c>
      <c r="AG33" s="225">
        <f>SUM(B33:B36,H33:H36)/8 - SUM(C33:C36,I33:I36)/8</f>
        <v>-8725.25</v>
      </c>
      <c r="AH33" s="151" t="s">
        <v>83</v>
      </c>
      <c r="AI33" s="148">
        <f>SUM(N33:N40,T33:T36)/12 - SUM(O33:P40,U33:V36)/12</f>
        <v>-8718.5833333333339</v>
      </c>
      <c r="AJ33" s="250">
        <f>AG33-AI33</f>
        <v>-6.6666666666660603</v>
      </c>
    </row>
    <row r="34" spans="1:36" ht="14.7" customHeight="1">
      <c r="A34" s="21">
        <v>2</v>
      </c>
      <c r="B34" s="76"/>
      <c r="C34" s="8">
        <f t="shared" si="5"/>
        <v>8716</v>
      </c>
      <c r="D34" s="5"/>
      <c r="E34" s="87" t="str">
        <f t="shared" si="1"/>
        <v/>
      </c>
      <c r="F34" s="78" t="str">
        <f>IF(OR(ISBLANK(B31),ISBLANK(B34)),"",(B34-(C34+D34)-(B31-(C31+D31))))</f>
        <v/>
      </c>
      <c r="G34" s="21">
        <v>2</v>
      </c>
      <c r="H34" s="76"/>
      <c r="I34" s="8">
        <f t="shared" si="6"/>
        <v>8692</v>
      </c>
      <c r="J34" s="5"/>
      <c r="K34" s="87" t="str">
        <f t="shared" si="3"/>
        <v/>
      </c>
      <c r="L34" s="78" t="str">
        <f>IF(OR(ISBLANK(H31),ISBLANK(H34)),"",(H34-(I34+J34)-(H31-(I31+J31))))</f>
        <v/>
      </c>
      <c r="M34" s="21">
        <v>2</v>
      </c>
      <c r="N34" s="8"/>
      <c r="O34" s="8">
        <f t="shared" si="7"/>
        <v>8768</v>
      </c>
      <c r="P34" s="5"/>
      <c r="Q34" s="87" t="str">
        <f t="shared" si="0"/>
        <v/>
      </c>
      <c r="R34" s="78" t="str">
        <f>IF(OR(ISBLANK(N31),ISBLANK(N34)),"",(N34-(O34+P34)-(N31-(O31+P31))))</f>
        <v/>
      </c>
      <c r="S34" s="21">
        <v>2</v>
      </c>
      <c r="T34" s="76"/>
      <c r="U34" s="8">
        <f>O84</f>
        <v>8814</v>
      </c>
      <c r="V34" s="5"/>
      <c r="W34" s="87" t="str">
        <f t="shared" si="4"/>
        <v/>
      </c>
      <c r="X34" s="78" t="str">
        <f>IF(OR(ISBLANK(T31),ISBLANK(T34)),"",(T34-(U34+V34)-(T31-(U31+V31))))</f>
        <v/>
      </c>
      <c r="Y34" s="21">
        <v>2</v>
      </c>
      <c r="Z34" s="8"/>
      <c r="AA34" s="8">
        <f t="shared" si="8"/>
        <v>9030</v>
      </c>
      <c r="AB34" s="5"/>
      <c r="AC34" s="88" t="str">
        <f t="shared" si="2"/>
        <v/>
      </c>
      <c r="AD34" s="78" t="str">
        <f>IF(OR(ISBLANK(Z31),ISBLANK(Z34)),"",(Z34-(AA34+AB34)-(Z31-(AA31+AB31))))</f>
        <v/>
      </c>
      <c r="AF34" s="147"/>
      <c r="AG34" s="144"/>
      <c r="AH34" s="147"/>
      <c r="AI34" s="144"/>
      <c r="AJ34" s="138"/>
    </row>
    <row r="35" spans="1:36" ht="14.7" customHeight="1">
      <c r="A35" s="21">
        <v>3</v>
      </c>
      <c r="B35" s="76"/>
      <c r="C35" s="8">
        <f t="shared" si="5"/>
        <v>8675</v>
      </c>
      <c r="D35" s="5"/>
      <c r="E35" s="87" t="str">
        <f t="shared" si="1"/>
        <v/>
      </c>
      <c r="F35" s="78" t="str">
        <f>IF(OR(ISBLANK(B30),ISBLANK(B35)),"",(B35-(C35+D35)-(B30-(C30+D30))))</f>
        <v/>
      </c>
      <c r="G35" s="21">
        <v>3</v>
      </c>
      <c r="H35" s="76"/>
      <c r="I35" s="8">
        <f t="shared" si="6"/>
        <v>8651</v>
      </c>
      <c r="J35" s="5"/>
      <c r="K35" s="87" t="str">
        <f t="shared" si="3"/>
        <v/>
      </c>
      <c r="L35" s="78" t="str">
        <f>IF(OR(ISBLANK(H30),ISBLANK(H35)),"",(H35-(I35+J35)-(H30-(I30+J30))))</f>
        <v/>
      </c>
      <c r="M35" s="21">
        <v>3</v>
      </c>
      <c r="N35" s="8"/>
      <c r="O35" s="8">
        <f t="shared" si="7"/>
        <v>8671</v>
      </c>
      <c r="P35" s="5"/>
      <c r="Q35" s="87" t="str">
        <f t="shared" si="0"/>
        <v/>
      </c>
      <c r="R35" s="78" t="str">
        <f>IF(OR(ISBLANK(N30),ISBLANK(N35)),"",(N35-(O35+P35)-(N30-(O30+P30))))</f>
        <v/>
      </c>
      <c r="S35" s="21">
        <v>3</v>
      </c>
      <c r="T35" s="76"/>
      <c r="U35" s="8">
        <f>O85</f>
        <v>8723</v>
      </c>
      <c r="V35" s="5"/>
      <c r="W35" s="87" t="str">
        <f t="shared" si="4"/>
        <v/>
      </c>
      <c r="X35" s="78" t="str">
        <f>IF(OR(ISBLANK(T30),ISBLANK(T35)),"",(T35-(U35+V35)-(T30-(U30+V30))))</f>
        <v/>
      </c>
      <c r="Y35" s="21">
        <v>3</v>
      </c>
      <c r="Z35" s="8"/>
      <c r="AA35" s="8">
        <f t="shared" si="8"/>
        <v>8849</v>
      </c>
      <c r="AB35" s="5"/>
      <c r="AC35" s="88" t="str">
        <f t="shared" si="2"/>
        <v/>
      </c>
      <c r="AD35" s="78" t="str">
        <f>IF(OR(ISBLANK(Z30),ISBLANK(Z35)),"",(Z35-(AA35+AB35)-(Z30-(AA30+AB30))))</f>
        <v/>
      </c>
      <c r="AF35" s="147"/>
      <c r="AG35" s="144"/>
      <c r="AH35" s="147"/>
      <c r="AI35" s="144"/>
      <c r="AJ35" s="138"/>
    </row>
    <row r="36" spans="1:36" ht="15" customHeight="1">
      <c r="A36" s="21">
        <v>4</v>
      </c>
      <c r="B36" s="76"/>
      <c r="C36" s="8">
        <f t="shared" si="5"/>
        <v>8719</v>
      </c>
      <c r="D36" s="5"/>
      <c r="E36" s="87" t="str">
        <f t="shared" si="1"/>
        <v/>
      </c>
      <c r="F36" s="78" t="str">
        <f>IF(OR(ISBLANK(B29),ISBLANK(B36)),"",(B36-(C36+D36)-(B29-(C29+D29))))</f>
        <v/>
      </c>
      <c r="G36" s="21">
        <v>4</v>
      </c>
      <c r="H36" s="76"/>
      <c r="I36" s="8">
        <f t="shared" si="6"/>
        <v>8694</v>
      </c>
      <c r="J36" s="5"/>
      <c r="K36" s="87" t="str">
        <f t="shared" si="3"/>
        <v/>
      </c>
      <c r="L36" s="78" t="str">
        <f>IF(OR(ISBLANK(H29),ISBLANK(H36)),"",(H36-(I36+J36)-(H29-(I29+J29))))</f>
        <v/>
      </c>
      <c r="M36" s="21">
        <v>4</v>
      </c>
      <c r="N36" s="8"/>
      <c r="O36" s="8">
        <f t="shared" si="7"/>
        <v>8662</v>
      </c>
      <c r="P36" s="5"/>
      <c r="Q36" s="87" t="str">
        <f t="shared" si="0"/>
        <v/>
      </c>
      <c r="R36" s="78" t="str">
        <f>IF(OR(ISBLANK(N29),ISBLANK(N36)),"",(N36-(O36+P36)-(N29-(O29+P29))))</f>
        <v/>
      </c>
      <c r="S36" s="21">
        <v>4</v>
      </c>
      <c r="T36" s="76"/>
      <c r="U36" s="8">
        <f t="shared" ref="U36:U40" si="9">O86</f>
        <v>8714</v>
      </c>
      <c r="V36" s="5"/>
      <c r="W36" s="87" t="str">
        <f t="shared" si="4"/>
        <v/>
      </c>
      <c r="X36" s="78" t="str">
        <f>IF(OR(ISBLANK(T29),ISBLANK(T36)),"",(T36-(U36+V36)-(T29-(U29+V29))))</f>
        <v/>
      </c>
      <c r="Y36" s="21">
        <v>4</v>
      </c>
      <c r="Z36" s="8"/>
      <c r="AA36" s="8">
        <f t="shared" si="8"/>
        <v>8828</v>
      </c>
      <c r="AB36" s="5"/>
      <c r="AC36" s="88" t="str">
        <f t="shared" si="2"/>
        <v/>
      </c>
      <c r="AD36" s="78" t="str">
        <f>IF(OR(ISBLANK(Z29),ISBLANK(Z36)),"",(Z36-(AA36+AB36)-(Z29-(AA29+AB29))))</f>
        <v/>
      </c>
      <c r="AF36" s="147"/>
      <c r="AG36" s="144"/>
      <c r="AH36" s="147"/>
      <c r="AI36" s="144"/>
      <c r="AJ36" s="138"/>
    </row>
    <row r="37" spans="1:36" ht="14.7" customHeight="1">
      <c r="A37" s="20">
        <v>5</v>
      </c>
      <c r="B37" s="75"/>
      <c r="C37" s="7">
        <f t="shared" si="5"/>
        <v>8623</v>
      </c>
      <c r="D37" s="5"/>
      <c r="E37" s="87" t="str">
        <f t="shared" si="1"/>
        <v/>
      </c>
      <c r="F37" s="78" t="str">
        <f>IF(OR(ISBLANK(B28),ISBLANK(B37)),"",(B37-(C37+D37)-(B28-(C28+D28))))</f>
        <v/>
      </c>
      <c r="G37" s="20">
        <v>5</v>
      </c>
      <c r="H37" s="75"/>
      <c r="I37" s="7">
        <f t="shared" si="6"/>
        <v>8598</v>
      </c>
      <c r="J37" s="5"/>
      <c r="K37" s="87" t="str">
        <f t="shared" si="3"/>
        <v/>
      </c>
      <c r="L37" s="78" t="str">
        <f>IF(OR(ISBLANK(H28),ISBLANK(H37)),"",(H37-(I37+J37)-(H28-(I28+J28))))</f>
        <v/>
      </c>
      <c r="M37" s="21">
        <v>5</v>
      </c>
      <c r="N37" s="8"/>
      <c r="O37" s="8">
        <f t="shared" si="7"/>
        <v>8629</v>
      </c>
      <c r="P37" s="5"/>
      <c r="Q37" s="87" t="str">
        <f t="shared" si="0"/>
        <v/>
      </c>
      <c r="R37" s="78" t="str">
        <f>IF(OR(ISBLANK(N28),ISBLANK(N37)),"",(N37-(O37+P37)-(N28-(O28+P28))))</f>
        <v/>
      </c>
      <c r="S37" s="21">
        <v>5</v>
      </c>
      <c r="T37" s="76"/>
      <c r="U37" s="8">
        <f t="shared" si="9"/>
        <v>8678</v>
      </c>
      <c r="V37" s="5"/>
      <c r="W37" s="87" t="str">
        <f t="shared" si="4"/>
        <v/>
      </c>
      <c r="X37" s="78" t="str">
        <f>IF(OR(ISBLANK(T28),ISBLANK(T37)),"",(T37-(U37+V37)-(T28-(U28+V28))))</f>
        <v/>
      </c>
      <c r="Y37" s="14">
        <v>5</v>
      </c>
      <c r="Z37" s="4"/>
      <c r="AA37" s="4">
        <f t="shared" si="8"/>
        <v>8677</v>
      </c>
      <c r="AB37" s="5"/>
      <c r="AC37" s="88" t="str">
        <f t="shared" si="2"/>
        <v/>
      </c>
      <c r="AD37" s="78" t="str">
        <f>IF(OR(ISBLANK(Z28),ISBLANK(Z37)),"",(Z37-(AA37+AB37)-(Z28-(AA28+AB28))))</f>
        <v/>
      </c>
      <c r="AF37" s="141" t="s">
        <v>84</v>
      </c>
      <c r="AG37" s="142">
        <f>SUM(B37:B40,H37:H40)/8 - SUM(I37:I40,C37:C40)/8</f>
        <v>-8464</v>
      </c>
      <c r="AH37" s="141" t="s">
        <v>84</v>
      </c>
      <c r="AI37" s="142">
        <f>SUM(N41:N48)/8 - SUM(O41:P48)/8</f>
        <v>-8435.125</v>
      </c>
      <c r="AJ37" s="138">
        <f>AG37-AI37</f>
        <v>-28.875</v>
      </c>
    </row>
    <row r="38" spans="1:36" ht="14.7" customHeight="1">
      <c r="A38" s="20">
        <v>6</v>
      </c>
      <c r="B38" s="75"/>
      <c r="C38" s="7">
        <f t="shared" si="5"/>
        <v>8475</v>
      </c>
      <c r="D38" s="5"/>
      <c r="E38" s="87" t="str">
        <f t="shared" si="1"/>
        <v/>
      </c>
      <c r="F38" s="78" t="str">
        <f>IF(OR(ISBLANK(B27),ISBLANK(B38)),"",(B38-(C38+D38)-(B27-(C27+D27))))</f>
        <v/>
      </c>
      <c r="G38" s="20">
        <v>6</v>
      </c>
      <c r="H38" s="75"/>
      <c r="I38" s="7">
        <f t="shared" si="6"/>
        <v>8454</v>
      </c>
      <c r="J38" s="5"/>
      <c r="K38" s="87" t="str">
        <f t="shared" si="3"/>
        <v/>
      </c>
      <c r="L38" s="78" t="str">
        <f>IF(OR(ISBLANK(H27),ISBLANK(H38)),"",(H38-(I38+J38)-(H27-(I27+J27))))</f>
        <v/>
      </c>
      <c r="M38" s="21">
        <v>6</v>
      </c>
      <c r="N38" s="8"/>
      <c r="O38" s="8">
        <f t="shared" si="7"/>
        <v>8615</v>
      </c>
      <c r="P38" s="5"/>
      <c r="Q38" s="87" t="str">
        <f t="shared" si="0"/>
        <v/>
      </c>
      <c r="R38" s="78" t="str">
        <f>IF(OR(ISBLANK(N27),ISBLANK(N38)),"",(N38-(O38+P38)-(N27-(O27+P27))))</f>
        <v/>
      </c>
      <c r="S38" s="21">
        <v>6</v>
      </c>
      <c r="T38" s="76"/>
      <c r="U38" s="8">
        <f t="shared" si="9"/>
        <v>8665</v>
      </c>
      <c r="V38" s="5"/>
      <c r="W38" s="87" t="str">
        <f t="shared" si="4"/>
        <v/>
      </c>
      <c r="X38" s="78" t="str">
        <f>IF(OR(ISBLANK(T27),ISBLANK(T38)),"",(T38-(U38+V38)-(T27-(U27+V27))))</f>
        <v/>
      </c>
      <c r="Y38" s="14">
        <v>6</v>
      </c>
      <c r="Z38" s="4"/>
      <c r="AA38" s="4">
        <f t="shared" si="8"/>
        <v>8444</v>
      </c>
      <c r="AB38" s="5"/>
      <c r="AC38" s="88" t="str">
        <f t="shared" si="2"/>
        <v/>
      </c>
      <c r="AD38" s="78" t="str">
        <f>IF(OR(ISBLANK(Z27),ISBLANK(Z38)),"",(Z38-(AA38+AB38)-(Z27-(AA27+AB27))))</f>
        <v/>
      </c>
      <c r="AF38" s="141"/>
      <c r="AG38" s="142"/>
      <c r="AH38" s="141"/>
      <c r="AI38" s="142"/>
      <c r="AJ38" s="138"/>
    </row>
    <row r="39" spans="1:36" ht="14.7" customHeight="1">
      <c r="A39" s="20">
        <v>7</v>
      </c>
      <c r="B39" s="75"/>
      <c r="C39" s="7">
        <f t="shared" si="5"/>
        <v>8402</v>
      </c>
      <c r="D39" s="5"/>
      <c r="E39" s="87" t="str">
        <f t="shared" si="1"/>
        <v/>
      </c>
      <c r="F39" s="78" t="str">
        <f>IF(OR(ISBLANK(B26),ISBLANK(B39)),"",(B39-(C39+D39)-(B26-(C26+D26))))</f>
        <v/>
      </c>
      <c r="G39" s="20">
        <v>7</v>
      </c>
      <c r="H39" s="75"/>
      <c r="I39" s="7">
        <f t="shared" si="6"/>
        <v>8379</v>
      </c>
      <c r="J39" s="5"/>
      <c r="K39" s="87" t="str">
        <f t="shared" si="3"/>
        <v/>
      </c>
      <c r="L39" s="78" t="str">
        <f>IF(OR(ISBLANK(H26),ISBLANK(H39)),"",(H39-(I39+J39)-(H26-(I26+J26))))</f>
        <v/>
      </c>
      <c r="M39" s="21">
        <v>7</v>
      </c>
      <c r="N39" s="8"/>
      <c r="O39" s="8">
        <f t="shared" si="7"/>
        <v>8647</v>
      </c>
      <c r="P39" s="5"/>
      <c r="Q39" s="87" t="str">
        <f t="shared" si="0"/>
        <v/>
      </c>
      <c r="R39" s="78" t="str">
        <f>IF(OR(ISBLANK(N26),ISBLANK(N39)),"",(N39-(O39+P39)-(N26-(O26+P26))))</f>
        <v/>
      </c>
      <c r="S39" s="21">
        <v>7</v>
      </c>
      <c r="T39" s="76"/>
      <c r="U39" s="8">
        <f t="shared" si="9"/>
        <v>8697</v>
      </c>
      <c r="V39" s="5"/>
      <c r="W39" s="87" t="str">
        <f t="shared" si="4"/>
        <v/>
      </c>
      <c r="X39" s="78" t="str">
        <f>IF(OR(ISBLANK(T26),ISBLANK(T39)),"",(T39-(U39+V39)-(T26-(U26+V26))))</f>
        <v/>
      </c>
      <c r="Y39" s="14">
        <v>7</v>
      </c>
      <c r="Z39" s="4"/>
      <c r="AA39" s="4">
        <f t="shared" si="8"/>
        <v>8378</v>
      </c>
      <c r="AB39" s="5"/>
      <c r="AC39" s="88" t="str">
        <f t="shared" si="2"/>
        <v/>
      </c>
      <c r="AD39" s="78" t="str">
        <f>IF(OR(ISBLANK(Z26),ISBLANK(Z39)),"",(Z39-(AA39+AB39)-(Z26-(AA26+AB26))))</f>
        <v/>
      </c>
      <c r="AF39" s="141"/>
      <c r="AG39" s="142"/>
      <c r="AH39" s="141"/>
      <c r="AI39" s="142"/>
      <c r="AJ39" s="138"/>
    </row>
    <row r="40" spans="1:36" ht="15" customHeight="1" thickBot="1">
      <c r="A40" s="20">
        <v>8</v>
      </c>
      <c r="B40" s="75"/>
      <c r="C40" s="7">
        <f t="shared" si="5"/>
        <v>8399</v>
      </c>
      <c r="D40" s="5"/>
      <c r="E40" s="87" t="str">
        <f t="shared" si="1"/>
        <v/>
      </c>
      <c r="F40" s="78" t="str">
        <f>IF(OR(ISBLANK(B25),ISBLANK(B40)),"",(B40-(C40+D40)-(B25-(C25+D25))))</f>
        <v/>
      </c>
      <c r="G40" s="70">
        <v>8</v>
      </c>
      <c r="H40" s="82"/>
      <c r="I40" s="71">
        <f t="shared" si="6"/>
        <v>8382</v>
      </c>
      <c r="J40" s="40"/>
      <c r="K40" s="87" t="str">
        <f t="shared" si="3"/>
        <v/>
      </c>
      <c r="L40" s="83" t="str">
        <f>IF(OR(ISBLANK(H25),ISBLANK(H40)),"",(H40-(I40+J40)-(H25-(I25+J25))))</f>
        <v/>
      </c>
      <c r="M40" s="21">
        <v>8</v>
      </c>
      <c r="N40" s="8"/>
      <c r="O40" s="8">
        <f t="shared" si="7"/>
        <v>8679</v>
      </c>
      <c r="P40" s="5"/>
      <c r="Q40" s="87" t="str">
        <f t="shared" si="0"/>
        <v/>
      </c>
      <c r="R40" s="78" t="str">
        <f>IF(OR(ISBLANK(N25),ISBLANK(N40)),"",(N40-(O40+P40)-(N25-(O25+P25))))</f>
        <v/>
      </c>
      <c r="S40" s="127">
        <v>8</v>
      </c>
      <c r="T40" s="128"/>
      <c r="U40" s="129">
        <f t="shared" si="9"/>
        <v>8724</v>
      </c>
      <c r="V40" s="30"/>
      <c r="W40" s="130" t="str">
        <f t="shared" si="4"/>
        <v/>
      </c>
      <c r="X40" s="84" t="str">
        <f>IF(OR(ISBLANK(T25),ISBLANK(T40)),"",(T40-(U40+V40)-(T25-(U25+V25))))</f>
        <v/>
      </c>
      <c r="Y40" s="14">
        <v>8</v>
      </c>
      <c r="Z40" s="4"/>
      <c r="AA40" s="4">
        <f t="shared" si="8"/>
        <v>8434</v>
      </c>
      <c r="AB40" s="5"/>
      <c r="AC40" s="88" t="str">
        <f t="shared" si="2"/>
        <v/>
      </c>
      <c r="AD40" s="78" t="str">
        <f>IF(OR(ISBLANK(Z25),ISBLANK(Z40)),"",(Z40-(AA40+AB40)-(Z25-(AA25+AB25))))</f>
        <v/>
      </c>
      <c r="AF40" s="141"/>
      <c r="AG40" s="142"/>
      <c r="AH40" s="141"/>
      <c r="AI40" s="142"/>
      <c r="AJ40" s="138"/>
    </row>
    <row r="41" spans="1:36" ht="14.7" customHeight="1">
      <c r="A41" s="14">
        <v>9</v>
      </c>
      <c r="B41" s="74"/>
      <c r="C41" s="4">
        <f t="shared" si="5"/>
        <v>8186</v>
      </c>
      <c r="D41" s="5"/>
      <c r="E41" s="87" t="str">
        <f t="shared" si="1"/>
        <v/>
      </c>
      <c r="F41" s="79" t="str">
        <f>IF(OR(ISBLANK(B24),ISBLANK(B41)),"",(B41-(C41+D41)-(B24-(C24+D24))))</f>
        <v/>
      </c>
      <c r="G41" s="222" t="s">
        <v>35</v>
      </c>
      <c r="H41" s="223"/>
      <c r="I41" s="223"/>
      <c r="J41" s="223"/>
      <c r="K41" s="223"/>
      <c r="L41" s="224"/>
      <c r="M41" s="20">
        <v>9</v>
      </c>
      <c r="N41" s="7"/>
      <c r="O41" s="7">
        <f t="shared" si="7"/>
        <v>8604</v>
      </c>
      <c r="P41" s="5"/>
      <c r="Q41" s="87" t="str">
        <f t="shared" si="0"/>
        <v/>
      </c>
      <c r="R41" s="78" t="str">
        <f>IF(OR(ISBLANK(N24),ISBLANK(N41)),"",(N41-(O41+P41)-(N24-(O24+P24))))</f>
        <v/>
      </c>
      <c r="S41" s="222" t="s">
        <v>35</v>
      </c>
      <c r="T41" s="223"/>
      <c r="U41" s="223"/>
      <c r="V41" s="223"/>
      <c r="W41" s="223"/>
      <c r="X41" s="224"/>
      <c r="Y41" s="20">
        <v>9</v>
      </c>
      <c r="Z41" s="7"/>
      <c r="AA41" s="7">
        <f t="shared" si="8"/>
        <v>8330</v>
      </c>
      <c r="AB41" s="5"/>
      <c r="AC41" s="88" t="str">
        <f t="shared" si="2"/>
        <v/>
      </c>
      <c r="AD41" s="78" t="str">
        <f>IF(OR(ISBLANK(Z24),ISBLANK(Z41)),"",(Z41-(AA41+AB41)-(Z24-(AA24+AB24))))</f>
        <v/>
      </c>
      <c r="AF41" s="143" t="s">
        <v>85</v>
      </c>
      <c r="AG41" s="140">
        <f>SUM(B41:B46)/6 - SUM(C41:C46)/6</f>
        <v>-8033.5</v>
      </c>
      <c r="AH41" s="143" t="s">
        <v>85</v>
      </c>
      <c r="AI41" s="140">
        <f>SUM(N49:N54)/6 - SUM(O49:P54)/6</f>
        <v>-8027.333333333333</v>
      </c>
      <c r="AJ41" s="138">
        <f>AG41-AI41</f>
        <v>-6.1666666666669698</v>
      </c>
    </row>
    <row r="42" spans="1:36" ht="14.7" customHeight="1">
      <c r="A42" s="14">
        <v>10</v>
      </c>
      <c r="B42" s="74"/>
      <c r="C42" s="4">
        <f t="shared" si="5"/>
        <v>8134</v>
      </c>
      <c r="D42" s="5"/>
      <c r="E42" s="87" t="str">
        <f t="shared" si="1"/>
        <v/>
      </c>
      <c r="F42" s="79" t="str">
        <f>IF(OR(ISBLANK(B23),ISBLANK(B42)),"",(B42-(C42+D42)-(B23-(C23+D23))))</f>
        <v/>
      </c>
      <c r="G42" s="212"/>
      <c r="H42" s="213"/>
      <c r="I42" s="213"/>
      <c r="J42" s="213"/>
      <c r="K42" s="213"/>
      <c r="L42" s="214"/>
      <c r="M42" s="20">
        <v>10</v>
      </c>
      <c r="N42" s="7"/>
      <c r="O42" s="7">
        <f t="shared" si="7"/>
        <v>8547</v>
      </c>
      <c r="P42" s="5"/>
      <c r="Q42" s="87" t="str">
        <f t="shared" si="0"/>
        <v/>
      </c>
      <c r="R42" s="78" t="str">
        <f>IF(OR(ISBLANK(N23),ISBLANK(N42)),"",(N42-(O42+P42)-(N23-(O23+P23))))</f>
        <v/>
      </c>
      <c r="S42" s="212"/>
      <c r="T42" s="213"/>
      <c r="U42" s="213"/>
      <c r="V42" s="213"/>
      <c r="W42" s="213"/>
      <c r="X42" s="214"/>
      <c r="Y42" s="20">
        <v>10</v>
      </c>
      <c r="Z42" s="7"/>
      <c r="AA42" s="7">
        <f t="shared" si="8"/>
        <v>8231</v>
      </c>
      <c r="AB42" s="5"/>
      <c r="AC42" s="88" t="str">
        <f t="shared" si="2"/>
        <v/>
      </c>
      <c r="AD42" s="78" t="str">
        <f>IF(OR(ISBLANK(Z23),ISBLANK(Z42)),"",(Z42-(AA42+AB42)-(Z23-(AA23+AB23))))</f>
        <v/>
      </c>
      <c r="AF42" s="143"/>
      <c r="AG42" s="140"/>
      <c r="AH42" s="143"/>
      <c r="AI42" s="140"/>
      <c r="AJ42" s="138"/>
    </row>
    <row r="43" spans="1:36" ht="14.7" customHeight="1">
      <c r="A43" s="14">
        <v>11</v>
      </c>
      <c r="B43" s="74"/>
      <c r="C43" s="4">
        <f t="shared" si="5"/>
        <v>8019</v>
      </c>
      <c r="D43" s="5"/>
      <c r="E43" s="87" t="str">
        <f t="shared" si="1"/>
        <v/>
      </c>
      <c r="F43" s="79" t="str">
        <f>IF(OR(ISBLANK(B22),ISBLANK(B43)),"",(B43-(C43+D43)-(B22-(C22+D22))))</f>
        <v/>
      </c>
      <c r="G43" s="212"/>
      <c r="H43" s="213"/>
      <c r="I43" s="213"/>
      <c r="J43" s="213"/>
      <c r="K43" s="213"/>
      <c r="L43" s="214"/>
      <c r="M43" s="20">
        <v>11</v>
      </c>
      <c r="N43" s="7"/>
      <c r="O43" s="7">
        <f t="shared" si="7"/>
        <v>8440</v>
      </c>
      <c r="P43" s="5"/>
      <c r="Q43" s="87" t="str">
        <f t="shared" si="0"/>
        <v/>
      </c>
      <c r="R43" s="78" t="str">
        <f>IF(OR(ISBLANK(N22),ISBLANK(N43)),"",(N43-(O43+P43)-(N22-(O22+P22))))</f>
        <v/>
      </c>
      <c r="S43" s="212"/>
      <c r="T43" s="213"/>
      <c r="U43" s="213"/>
      <c r="V43" s="213"/>
      <c r="W43" s="213"/>
      <c r="X43" s="214"/>
      <c r="Y43" s="20">
        <v>11</v>
      </c>
      <c r="Z43" s="7"/>
      <c r="AA43" s="7">
        <f t="shared" si="8"/>
        <v>8218</v>
      </c>
      <c r="AB43" s="5"/>
      <c r="AC43" s="88" t="str">
        <f t="shared" si="2"/>
        <v/>
      </c>
      <c r="AD43" s="78" t="str">
        <f>IF(OR(ISBLANK(Z22),ISBLANK(Z43)),"",(Z43-(AA43+AB43)-(Z22-(AA22+AB22))))</f>
        <v/>
      </c>
      <c r="AF43" s="143"/>
      <c r="AG43" s="140"/>
      <c r="AH43" s="143"/>
      <c r="AI43" s="140"/>
      <c r="AJ43" s="138"/>
    </row>
    <row r="44" spans="1:36" ht="15" customHeight="1" thickBot="1">
      <c r="A44" s="14">
        <v>12</v>
      </c>
      <c r="B44" s="74"/>
      <c r="C44" s="4">
        <f t="shared" si="5"/>
        <v>8002</v>
      </c>
      <c r="D44" s="5"/>
      <c r="E44" s="87" t="str">
        <f t="shared" si="1"/>
        <v/>
      </c>
      <c r="F44" s="79" t="str">
        <f>IF(OR(ISBLANK(B21),ISBLANK(B44)),"",(B44-(C44+D44)-(B21-(C21+D21))))</f>
        <v/>
      </c>
      <c r="G44" s="212"/>
      <c r="H44" s="213"/>
      <c r="I44" s="213"/>
      <c r="J44" s="213"/>
      <c r="K44" s="213"/>
      <c r="L44" s="214"/>
      <c r="M44" s="20">
        <v>12</v>
      </c>
      <c r="N44" s="7"/>
      <c r="O44" s="7">
        <f t="shared" si="7"/>
        <v>8431</v>
      </c>
      <c r="P44" s="5"/>
      <c r="Q44" s="87" t="str">
        <f t="shared" si="0"/>
        <v/>
      </c>
      <c r="R44" s="78" t="str">
        <f>IF(OR(ISBLANK(N21),ISBLANK(N44)),"",(N44-(O44+P44)-(N21-(O21+P21))))</f>
        <v/>
      </c>
      <c r="S44" s="212"/>
      <c r="T44" s="213"/>
      <c r="U44" s="213"/>
      <c r="V44" s="213"/>
      <c r="W44" s="213"/>
      <c r="X44" s="214"/>
      <c r="Y44" s="70">
        <v>12</v>
      </c>
      <c r="Z44" s="71"/>
      <c r="AA44" s="71">
        <f t="shared" si="8"/>
        <v>8346</v>
      </c>
      <c r="AB44" s="40"/>
      <c r="AC44" s="90" t="str">
        <f t="shared" si="2"/>
        <v/>
      </c>
      <c r="AD44" s="83" t="str">
        <f>IF(OR(ISBLANK(Z21),ISBLANK(Z44)),"",(Z44-(AA44+AB44)-(Z21-(AA21+AB21))))</f>
        <v/>
      </c>
      <c r="AF44" s="143"/>
      <c r="AG44" s="140"/>
      <c r="AH44" s="143"/>
      <c r="AI44" s="140"/>
      <c r="AJ44" s="138"/>
    </row>
    <row r="45" spans="1:36" ht="14.7" customHeight="1">
      <c r="A45" s="19">
        <v>13</v>
      </c>
      <c r="B45" s="73"/>
      <c r="C45" s="6">
        <f t="shared" si="5"/>
        <v>7933</v>
      </c>
      <c r="D45" s="5"/>
      <c r="E45" s="87" t="str">
        <f t="shared" si="1"/>
        <v/>
      </c>
      <c r="F45" s="79" t="str">
        <f>IF(OR(ISBLANK(B20),ISBLANK(B45)),"",(B45-(C45+D45)-(B20-(C20+D20))))</f>
        <v/>
      </c>
      <c r="G45" s="212"/>
      <c r="H45" s="213"/>
      <c r="I45" s="213"/>
      <c r="J45" s="213"/>
      <c r="K45" s="213"/>
      <c r="L45" s="214"/>
      <c r="M45" s="20">
        <v>13</v>
      </c>
      <c r="N45" s="7"/>
      <c r="O45" s="7">
        <f t="shared" si="7"/>
        <v>8371</v>
      </c>
      <c r="P45" s="5"/>
      <c r="Q45" s="87" t="str">
        <f t="shared" si="0"/>
        <v/>
      </c>
      <c r="R45" s="78" t="str">
        <f>IF(OR(ISBLANK(N20),ISBLANK(N45)),"",(N45-(O45+P45)-(N20-(O20+P20))))</f>
        <v/>
      </c>
      <c r="S45" s="212"/>
      <c r="T45" s="213"/>
      <c r="U45" s="213"/>
      <c r="V45" s="213"/>
      <c r="W45" s="213"/>
      <c r="X45" s="214"/>
      <c r="Y45" s="212" t="s">
        <v>35</v>
      </c>
      <c r="Z45" s="213"/>
      <c r="AA45" s="213"/>
      <c r="AB45" s="213"/>
      <c r="AC45" s="213"/>
      <c r="AD45" s="214"/>
      <c r="AF45" s="143"/>
      <c r="AG45" s="140"/>
      <c r="AH45" s="143"/>
      <c r="AI45" s="140"/>
      <c r="AJ45" s="138"/>
    </row>
    <row r="46" spans="1:36" ht="14.7" customHeight="1">
      <c r="A46" s="19">
        <v>14</v>
      </c>
      <c r="B46" s="73"/>
      <c r="C46" s="6">
        <f t="shared" si="5"/>
        <v>7927</v>
      </c>
      <c r="D46" s="5"/>
      <c r="E46" s="87" t="str">
        <f t="shared" si="1"/>
        <v/>
      </c>
      <c r="F46" s="79" t="str">
        <f>IF(OR(ISBLANK(B19),ISBLANK(B46)),"",(B46-(C46+D46)-(B19-(C19+D19))))</f>
        <v/>
      </c>
      <c r="G46" s="212"/>
      <c r="H46" s="213"/>
      <c r="I46" s="213"/>
      <c r="J46" s="213"/>
      <c r="K46" s="213"/>
      <c r="L46" s="214"/>
      <c r="M46" s="20">
        <v>14</v>
      </c>
      <c r="N46" s="7"/>
      <c r="O46" s="7">
        <f t="shared" si="7"/>
        <v>8351</v>
      </c>
      <c r="P46" s="5"/>
      <c r="Q46" s="87" t="str">
        <f t="shared" si="0"/>
        <v/>
      </c>
      <c r="R46" s="78" t="str">
        <f>IF(OR(ISBLANK(N19),ISBLANK(N46)),"",(N46-(O46+P46)-(N19-(O19+P19))))</f>
        <v/>
      </c>
      <c r="S46" s="212"/>
      <c r="T46" s="213"/>
      <c r="U46" s="213"/>
      <c r="V46" s="213"/>
      <c r="W46" s="213"/>
      <c r="X46" s="214"/>
      <c r="Y46" s="212"/>
      <c r="Z46" s="213"/>
      <c r="AA46" s="213"/>
      <c r="AB46" s="213"/>
      <c r="AC46" s="213"/>
      <c r="AD46" s="214"/>
      <c r="AF46" s="143"/>
      <c r="AG46" s="140"/>
      <c r="AH46" s="143"/>
      <c r="AI46" s="140"/>
      <c r="AJ46" s="138"/>
    </row>
    <row r="47" spans="1:36" ht="14.7" customHeight="1">
      <c r="A47" s="18">
        <v>15</v>
      </c>
      <c r="B47" s="72"/>
      <c r="C47" s="13">
        <f t="shared" si="5"/>
        <v>7778</v>
      </c>
      <c r="D47" s="5"/>
      <c r="E47" s="87" t="str">
        <f t="shared" si="1"/>
        <v/>
      </c>
      <c r="F47" s="79" t="str">
        <f>IF(OR(ISBLANK(B18),ISBLANK(B47)),"",(B47-(C47+D47)-(B18-(C18+D18))))</f>
        <v/>
      </c>
      <c r="G47" s="212"/>
      <c r="H47" s="213"/>
      <c r="I47" s="213"/>
      <c r="J47" s="213"/>
      <c r="K47" s="213"/>
      <c r="L47" s="214"/>
      <c r="M47" s="20">
        <v>15</v>
      </c>
      <c r="N47" s="7"/>
      <c r="O47" s="7">
        <f t="shared" si="7"/>
        <v>8358</v>
      </c>
      <c r="P47" s="5"/>
      <c r="Q47" s="87" t="str">
        <f t="shared" si="0"/>
        <v/>
      </c>
      <c r="R47" s="78" t="str">
        <f>IF(OR(ISBLANK(N18),ISBLANK(N47)),"",(N47-(O47+P47)-(N18-(O18+P18))))</f>
        <v/>
      </c>
      <c r="S47" s="212"/>
      <c r="T47" s="213"/>
      <c r="U47" s="213"/>
      <c r="V47" s="213"/>
      <c r="W47" s="213"/>
      <c r="X47" s="214"/>
      <c r="Y47" s="212"/>
      <c r="Z47" s="213"/>
      <c r="AA47" s="213"/>
      <c r="AB47" s="213"/>
      <c r="AC47" s="213"/>
      <c r="AD47" s="214"/>
      <c r="AF47" s="134" t="s">
        <v>75</v>
      </c>
      <c r="AG47" s="136">
        <f>SUM(B47:B49)/3-SUM(C47:C49)/3</f>
        <v>-7716.666666666667</v>
      </c>
      <c r="AH47" s="134" t="s">
        <v>75</v>
      </c>
      <c r="AI47" s="136">
        <f>SUM(N55:N57)/3-SUM(O55:O57)/3</f>
        <v>-7711.666666666667</v>
      </c>
      <c r="AJ47" s="138">
        <f>AG47-AI47</f>
        <v>-5</v>
      </c>
    </row>
    <row r="48" spans="1:36" ht="14.7" customHeight="1">
      <c r="A48" s="18">
        <v>16</v>
      </c>
      <c r="B48" s="72"/>
      <c r="C48" s="13">
        <f t="shared" si="5"/>
        <v>7694</v>
      </c>
      <c r="D48" s="5"/>
      <c r="E48" s="87" t="str">
        <f t="shared" si="1"/>
        <v/>
      </c>
      <c r="F48" s="79" t="str">
        <f>IF(OR(ISBLANK(B17),ISBLANK(B48)),"",(B48-(C48+D48)-(B17-(C17+D17))))</f>
        <v/>
      </c>
      <c r="G48" s="212"/>
      <c r="H48" s="213"/>
      <c r="I48" s="213"/>
      <c r="J48" s="213"/>
      <c r="K48" s="213"/>
      <c r="L48" s="214"/>
      <c r="M48" s="20">
        <v>16</v>
      </c>
      <c r="N48" s="7"/>
      <c r="O48" s="7">
        <f t="shared" si="7"/>
        <v>8379</v>
      </c>
      <c r="P48" s="5"/>
      <c r="Q48" s="87" t="str">
        <f t="shared" si="0"/>
        <v/>
      </c>
      <c r="R48" s="78" t="str">
        <f>IF(OR(ISBLANK(N17),ISBLANK(N48)),"",(N48-(O48+P48)-(N17-(O17+P17))))</f>
        <v/>
      </c>
      <c r="S48" s="212"/>
      <c r="T48" s="213"/>
      <c r="U48" s="213"/>
      <c r="V48" s="213"/>
      <c r="W48" s="213"/>
      <c r="X48" s="214"/>
      <c r="Y48" s="212"/>
      <c r="Z48" s="213"/>
      <c r="AA48" s="213"/>
      <c r="AB48" s="213"/>
      <c r="AC48" s="213"/>
      <c r="AD48" s="214"/>
      <c r="AF48" s="134"/>
      <c r="AG48" s="136"/>
      <c r="AH48" s="134"/>
      <c r="AI48" s="136"/>
      <c r="AJ48" s="257"/>
    </row>
    <row r="49" spans="1:36" ht="15" customHeight="1" thickBot="1">
      <c r="A49" s="28">
        <v>17</v>
      </c>
      <c r="B49" s="77"/>
      <c r="C49" s="29">
        <f t="shared" si="5"/>
        <v>7678</v>
      </c>
      <c r="D49" s="30"/>
      <c r="E49" s="87" t="str">
        <f t="shared" si="1"/>
        <v/>
      </c>
      <c r="F49" s="80" t="str">
        <f>IF(OR(ISBLANK(B16),ISBLANK(B49)),"",(B49-(C49+D49)-(B16-(C16+D16))))</f>
        <v/>
      </c>
      <c r="G49" s="212"/>
      <c r="H49" s="213"/>
      <c r="I49" s="213"/>
      <c r="J49" s="213"/>
      <c r="K49" s="213"/>
      <c r="L49" s="214"/>
      <c r="M49" s="14">
        <v>17</v>
      </c>
      <c r="N49" s="4"/>
      <c r="O49" s="4">
        <f t="shared" si="7"/>
        <v>8197</v>
      </c>
      <c r="P49" s="5"/>
      <c r="Q49" s="87" t="str">
        <f t="shared" si="0"/>
        <v/>
      </c>
      <c r="R49" s="78" t="str">
        <f>IF(OR(ISBLANK(N16),ISBLANK(N49)),"",(N49-(O49+P49)-(N16-(O16+P16))))</f>
        <v/>
      </c>
      <c r="S49" s="212"/>
      <c r="T49" s="213"/>
      <c r="U49" s="213"/>
      <c r="V49" s="213"/>
      <c r="W49" s="213"/>
      <c r="X49" s="214"/>
      <c r="Y49" s="212"/>
      <c r="Z49" s="213"/>
      <c r="AA49" s="213"/>
      <c r="AB49" s="213"/>
      <c r="AC49" s="213"/>
      <c r="AD49" s="214"/>
      <c r="AF49" s="152"/>
      <c r="AG49" s="149"/>
      <c r="AH49" s="152"/>
      <c r="AI49" s="149"/>
      <c r="AJ49" s="258"/>
    </row>
    <row r="50" spans="1:36" ht="14.7" customHeight="1">
      <c r="A50" s="222" t="s">
        <v>35</v>
      </c>
      <c r="B50" s="223"/>
      <c r="C50" s="223"/>
      <c r="D50" s="223"/>
      <c r="E50" s="223"/>
      <c r="F50" s="224"/>
      <c r="G50" s="212"/>
      <c r="H50" s="213"/>
      <c r="I50" s="213"/>
      <c r="J50" s="213"/>
      <c r="K50" s="213"/>
      <c r="L50" s="214"/>
      <c r="M50" s="14">
        <v>18</v>
      </c>
      <c r="N50" s="4"/>
      <c r="O50" s="4">
        <f t="shared" si="7"/>
        <v>8103</v>
      </c>
      <c r="P50" s="5"/>
      <c r="Q50" s="87" t="str">
        <f t="shared" si="0"/>
        <v/>
      </c>
      <c r="R50" s="78" t="str">
        <f>IF(OR(ISBLANK(N15),ISBLANK(N50)),"",(N50-(O50+P50)-(N15-(O15+P15))))</f>
        <v/>
      </c>
      <c r="S50" s="212"/>
      <c r="T50" s="213"/>
      <c r="U50" s="213"/>
      <c r="V50" s="213"/>
      <c r="W50" s="213"/>
      <c r="X50" s="214"/>
      <c r="Y50" s="212"/>
      <c r="Z50" s="213"/>
      <c r="AA50" s="213"/>
      <c r="AB50" s="213"/>
      <c r="AC50" s="213"/>
      <c r="AD50" s="214"/>
      <c r="AF50" s="244" t="s">
        <v>88</v>
      </c>
      <c r="AG50" s="245"/>
      <c r="AH50" s="245"/>
      <c r="AI50" s="245"/>
      <c r="AJ50" s="246"/>
    </row>
    <row r="51" spans="1:36" ht="15" thickBot="1">
      <c r="A51" s="212"/>
      <c r="B51" s="213"/>
      <c r="C51" s="213"/>
      <c r="D51" s="213"/>
      <c r="E51" s="213"/>
      <c r="F51" s="214"/>
      <c r="G51" s="212"/>
      <c r="H51" s="213"/>
      <c r="I51" s="213"/>
      <c r="J51" s="213"/>
      <c r="K51" s="213"/>
      <c r="L51" s="214"/>
      <c r="M51" s="14">
        <v>19</v>
      </c>
      <c r="N51" s="4"/>
      <c r="O51" s="4">
        <f t="shared" si="7"/>
        <v>8008</v>
      </c>
      <c r="P51" s="5"/>
      <c r="Q51" s="87" t="str">
        <f t="shared" si="0"/>
        <v/>
      </c>
      <c r="R51" s="78" t="str">
        <f>IF(OR(ISBLANK(N14),ISBLANK(N51)),"",(N51-(O51+P51)-(N14-(O14+P14))))</f>
        <v/>
      </c>
      <c r="S51" s="212"/>
      <c r="T51" s="213"/>
      <c r="U51" s="213"/>
      <c r="V51" s="213"/>
      <c r="W51" s="213"/>
      <c r="X51" s="214"/>
      <c r="Y51" s="212"/>
      <c r="Z51" s="213"/>
      <c r="AA51" s="213"/>
      <c r="AB51" s="213"/>
      <c r="AC51" s="213"/>
      <c r="AD51" s="214"/>
      <c r="AF51" s="247"/>
      <c r="AG51" s="248"/>
      <c r="AH51" s="248"/>
      <c r="AI51" s="248"/>
      <c r="AJ51" s="249"/>
    </row>
    <row r="52" spans="1:36">
      <c r="A52" s="212"/>
      <c r="B52" s="213"/>
      <c r="C52" s="213"/>
      <c r="D52" s="213"/>
      <c r="E52" s="213"/>
      <c r="F52" s="214"/>
      <c r="G52" s="212"/>
      <c r="H52" s="213"/>
      <c r="I52" s="213"/>
      <c r="J52" s="213"/>
      <c r="K52" s="213"/>
      <c r="L52" s="214"/>
      <c r="M52" s="14">
        <v>20</v>
      </c>
      <c r="N52" s="4"/>
      <c r="O52" s="4">
        <f t="shared" si="7"/>
        <v>7995</v>
      </c>
      <c r="P52" s="5"/>
      <c r="Q52" s="87" t="str">
        <f t="shared" si="0"/>
        <v/>
      </c>
      <c r="R52" s="78" t="str">
        <f>IF(OR(ISBLANK(N13),ISBLANK(N52)),"",(N52-(O52+P52)-(N13-(O13+P13))))</f>
        <v/>
      </c>
      <c r="S52" s="212"/>
      <c r="T52" s="213"/>
      <c r="U52" s="213"/>
      <c r="V52" s="213"/>
      <c r="W52" s="213"/>
      <c r="X52" s="214"/>
      <c r="Y52" s="212"/>
      <c r="Z52" s="213"/>
      <c r="AA52" s="213"/>
      <c r="AB52" s="213"/>
      <c r="AC52" s="213"/>
      <c r="AD52" s="214"/>
    </row>
    <row r="53" spans="1:36">
      <c r="A53" s="212"/>
      <c r="B53" s="213"/>
      <c r="C53" s="213"/>
      <c r="D53" s="213"/>
      <c r="E53" s="213"/>
      <c r="F53" s="214"/>
      <c r="G53" s="212"/>
      <c r="H53" s="213"/>
      <c r="I53" s="213"/>
      <c r="J53" s="213"/>
      <c r="K53" s="213"/>
      <c r="L53" s="214"/>
      <c r="M53" s="14">
        <v>21</v>
      </c>
      <c r="N53" s="4"/>
      <c r="O53" s="4">
        <f t="shared" si="7"/>
        <v>7933</v>
      </c>
      <c r="P53" s="5"/>
      <c r="Q53" s="87" t="str">
        <f t="shared" si="0"/>
        <v/>
      </c>
      <c r="R53" s="78" t="str">
        <f>IF(OR(ISBLANK(N12),ISBLANK(N53)),"",(N53-(O53+P53)-(N12-(O12+P12))))</f>
        <v/>
      </c>
      <c r="S53" s="212"/>
      <c r="T53" s="213"/>
      <c r="U53" s="213"/>
      <c r="V53" s="213"/>
      <c r="W53" s="213"/>
      <c r="X53" s="214"/>
      <c r="Y53" s="212"/>
      <c r="Z53" s="213"/>
      <c r="AA53" s="213"/>
      <c r="AB53" s="213"/>
      <c r="AC53" s="213"/>
      <c r="AD53" s="214"/>
    </row>
    <row r="54" spans="1:36">
      <c r="A54" s="212"/>
      <c r="B54" s="213"/>
      <c r="C54" s="213"/>
      <c r="D54" s="213"/>
      <c r="E54" s="213"/>
      <c r="F54" s="214"/>
      <c r="G54" s="212"/>
      <c r="H54" s="213"/>
      <c r="I54" s="213"/>
      <c r="J54" s="213"/>
      <c r="K54" s="213"/>
      <c r="L54" s="214"/>
      <c r="M54" s="14">
        <v>22</v>
      </c>
      <c r="N54" s="4"/>
      <c r="O54" s="4">
        <f t="shared" si="7"/>
        <v>7928</v>
      </c>
      <c r="P54" s="5"/>
      <c r="Q54" s="87" t="str">
        <f t="shared" si="0"/>
        <v/>
      </c>
      <c r="R54" s="78" t="str">
        <f>IF(OR(ISBLANK(N11),ISBLANK(N54)),"",(N54-(O54+P54)-(N11-(O11+P11))))</f>
        <v/>
      </c>
      <c r="S54" s="212"/>
      <c r="T54" s="213"/>
      <c r="U54" s="213"/>
      <c r="V54" s="213"/>
      <c r="W54" s="213"/>
      <c r="X54" s="214"/>
      <c r="Y54" s="212"/>
      <c r="Z54" s="213"/>
      <c r="AA54" s="213"/>
      <c r="AB54" s="213"/>
      <c r="AC54" s="213"/>
      <c r="AD54" s="214"/>
    </row>
    <row r="55" spans="1:36">
      <c r="A55" s="212"/>
      <c r="B55" s="213"/>
      <c r="C55" s="213"/>
      <c r="D55" s="213"/>
      <c r="E55" s="213"/>
      <c r="F55" s="214"/>
      <c r="G55" s="212"/>
      <c r="H55" s="213"/>
      <c r="I55" s="213"/>
      <c r="J55" s="213"/>
      <c r="K55" s="213"/>
      <c r="L55" s="214"/>
      <c r="M55" s="18">
        <v>23</v>
      </c>
      <c r="N55" s="13"/>
      <c r="O55" s="13">
        <f t="shared" si="7"/>
        <v>7755</v>
      </c>
      <c r="P55" s="5"/>
      <c r="Q55" s="87" t="str">
        <f t="shared" si="0"/>
        <v/>
      </c>
      <c r="R55" s="78" t="str">
        <f>IF(OR(ISBLANK(N10),ISBLANK(N55)),"",(N55-(O55+P55)-(N10-(O10+P10))))</f>
        <v/>
      </c>
      <c r="S55" s="212"/>
      <c r="T55" s="213"/>
      <c r="U55" s="213"/>
      <c r="V55" s="213"/>
      <c r="W55" s="213"/>
      <c r="X55" s="214"/>
      <c r="Y55" s="212"/>
      <c r="Z55" s="213"/>
      <c r="AA55" s="213"/>
      <c r="AB55" s="213"/>
      <c r="AC55" s="213"/>
      <c r="AD55" s="214"/>
    </row>
    <row r="56" spans="1:36">
      <c r="A56" s="212"/>
      <c r="B56" s="213"/>
      <c r="C56" s="213"/>
      <c r="D56" s="213"/>
      <c r="E56" s="213"/>
      <c r="F56" s="214"/>
      <c r="G56" s="212"/>
      <c r="H56" s="213"/>
      <c r="I56" s="213"/>
      <c r="J56" s="213"/>
      <c r="K56" s="213"/>
      <c r="L56" s="214"/>
      <c r="M56" s="28">
        <v>24</v>
      </c>
      <c r="N56" s="29"/>
      <c r="O56" s="29">
        <f t="shared" si="7"/>
        <v>7693</v>
      </c>
      <c r="P56" s="30"/>
      <c r="Q56" s="87" t="str">
        <f t="shared" si="0"/>
        <v/>
      </c>
      <c r="R56" s="84" t="str">
        <f>IF(OR(ISBLANK(N9),ISBLANK(N56)),"",(N56-(O56+P56)-(N9-(O9+P9))))</f>
        <v/>
      </c>
      <c r="S56" s="212"/>
      <c r="T56" s="213"/>
      <c r="U56" s="213"/>
      <c r="V56" s="213"/>
      <c r="W56" s="213"/>
      <c r="X56" s="214"/>
      <c r="Y56" s="212"/>
      <c r="Z56" s="213"/>
      <c r="AA56" s="213"/>
      <c r="AB56" s="213"/>
      <c r="AC56" s="213"/>
      <c r="AD56" s="214"/>
    </row>
    <row r="57" spans="1:36" ht="15" thickBot="1">
      <c r="A57" s="215"/>
      <c r="B57" s="158"/>
      <c r="C57" s="158"/>
      <c r="D57" s="158"/>
      <c r="E57" s="158"/>
      <c r="F57" s="159"/>
      <c r="G57" s="215"/>
      <c r="H57" s="158"/>
      <c r="I57" s="158"/>
      <c r="J57" s="158"/>
      <c r="K57" s="158"/>
      <c r="L57" s="159"/>
      <c r="M57" s="38">
        <v>25</v>
      </c>
      <c r="N57" s="39"/>
      <c r="O57" s="39">
        <f t="shared" si="7"/>
        <v>7687</v>
      </c>
      <c r="P57" s="40"/>
      <c r="Q57" s="92" t="str">
        <f t="shared" si="0"/>
        <v/>
      </c>
      <c r="R57" s="83" t="str">
        <f>IF(OR(ISBLANK(N8),ISBLANK(N57)),"",(N57-(O57+P57)-(N8-(O8+P8))))</f>
        <v/>
      </c>
      <c r="S57" s="215"/>
      <c r="T57" s="158"/>
      <c r="U57" s="158"/>
      <c r="V57" s="158"/>
      <c r="W57" s="158"/>
      <c r="X57" s="159"/>
      <c r="Y57" s="215"/>
      <c r="Z57" s="158"/>
      <c r="AA57" s="158"/>
      <c r="AB57" s="158"/>
      <c r="AC57" s="158"/>
      <c r="AD57" s="159"/>
    </row>
    <row r="60" spans="1:36" ht="15" thickBot="1"/>
    <row r="61" spans="1:36" ht="15" thickBot="1">
      <c r="A61" s="156" t="s">
        <v>36</v>
      </c>
      <c r="B61" s="157"/>
      <c r="C61" s="157"/>
      <c r="D61" s="157"/>
      <c r="E61" s="157"/>
      <c r="F61" s="256"/>
      <c r="I61" s="156" t="s">
        <v>42</v>
      </c>
      <c r="J61" s="157"/>
      <c r="K61" s="157"/>
      <c r="L61" s="157"/>
      <c r="M61" s="157"/>
      <c r="N61" s="256"/>
      <c r="P61" s="216" t="s">
        <v>33</v>
      </c>
      <c r="Q61" s="217"/>
      <c r="R61" s="217"/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8"/>
    </row>
    <row r="62" spans="1:36" ht="15" thickBot="1">
      <c r="A62" s="45" t="s">
        <v>19</v>
      </c>
      <c r="B62" s="55" t="s">
        <v>37</v>
      </c>
      <c r="C62" s="46" t="s">
        <v>44</v>
      </c>
      <c r="D62" s="62" t="s">
        <v>45</v>
      </c>
      <c r="E62" s="65" t="s">
        <v>40</v>
      </c>
      <c r="F62" s="64" t="s">
        <v>41</v>
      </c>
      <c r="I62" s="45" t="s">
        <v>19</v>
      </c>
      <c r="J62" s="55" t="s">
        <v>37</v>
      </c>
      <c r="K62" s="46" t="s">
        <v>44</v>
      </c>
      <c r="L62" s="47" t="s">
        <v>45</v>
      </c>
      <c r="M62" s="63" t="s">
        <v>40</v>
      </c>
      <c r="N62" s="64" t="s">
        <v>41</v>
      </c>
      <c r="P62" s="235" t="s">
        <v>46</v>
      </c>
      <c r="Q62" s="236"/>
      <c r="R62" s="236"/>
      <c r="S62" s="236"/>
      <c r="T62" s="236"/>
      <c r="U62" s="236"/>
      <c r="V62" s="236"/>
      <c r="W62" s="236"/>
      <c r="X62" s="236"/>
      <c r="Y62" s="236"/>
      <c r="Z62" s="236"/>
      <c r="AA62" s="236"/>
      <c r="AB62" s="236"/>
      <c r="AC62" s="236"/>
      <c r="AD62" s="237"/>
    </row>
    <row r="63" spans="1:36">
      <c r="A63" s="42" t="s">
        <v>64</v>
      </c>
      <c r="B63" s="44">
        <f>W4</f>
        <v>520</v>
      </c>
      <c r="C63" s="56"/>
      <c r="D63" s="59"/>
      <c r="E63" s="66">
        <f>C63-B63</f>
        <v>-520</v>
      </c>
      <c r="F63" s="67">
        <f>D63-B63</f>
        <v>-520</v>
      </c>
      <c r="I63" s="42" t="s">
        <v>81</v>
      </c>
      <c r="J63" s="44">
        <v>142</v>
      </c>
      <c r="K63" s="56"/>
      <c r="L63" s="59"/>
      <c r="M63" s="66">
        <f>K63-J63</f>
        <v>-142</v>
      </c>
      <c r="N63" s="67">
        <f>L63-J63</f>
        <v>-142</v>
      </c>
      <c r="P63" s="238"/>
      <c r="Q63" s="239"/>
      <c r="R63" s="239"/>
      <c r="S63" s="239"/>
      <c r="T63" s="239"/>
      <c r="U63" s="239"/>
      <c r="V63" s="239"/>
      <c r="W63" s="239"/>
      <c r="X63" s="239"/>
      <c r="Y63" s="239"/>
      <c r="Z63" s="239"/>
      <c r="AA63" s="239"/>
      <c r="AB63" s="239"/>
      <c r="AC63" s="239"/>
      <c r="AD63" s="240"/>
    </row>
    <row r="64" spans="1:36">
      <c r="A64" s="14" t="s">
        <v>70</v>
      </c>
      <c r="B64" s="4">
        <f>Y4</f>
        <v>485</v>
      </c>
      <c r="C64" s="57"/>
      <c r="D64" s="60"/>
      <c r="E64" s="14">
        <f>C64-B64</f>
        <v>-485</v>
      </c>
      <c r="F64" s="15">
        <f t="shared" ref="F64:F66" si="10">D64-B64</f>
        <v>-485</v>
      </c>
      <c r="I64" s="14" t="s">
        <v>80</v>
      </c>
      <c r="J64" s="4">
        <v>135</v>
      </c>
      <c r="K64" s="57"/>
      <c r="L64" s="60"/>
      <c r="M64" s="14">
        <f>K64-J64</f>
        <v>-135</v>
      </c>
      <c r="N64" s="15">
        <f t="shared" ref="N64:N65" si="11">L64-J64</f>
        <v>-135</v>
      </c>
      <c r="P64" s="238"/>
      <c r="Q64" s="239"/>
      <c r="R64" s="239"/>
      <c r="S64" s="239"/>
      <c r="T64" s="239"/>
      <c r="U64" s="239"/>
      <c r="V64" s="239"/>
      <c r="W64" s="239"/>
      <c r="X64" s="239"/>
      <c r="Y64" s="239"/>
      <c r="Z64" s="239"/>
      <c r="AA64" s="239"/>
      <c r="AB64" s="239"/>
      <c r="AC64" s="239"/>
      <c r="AD64" s="240"/>
    </row>
    <row r="65" spans="1:33" ht="15" thickBot="1">
      <c r="A65" s="14" t="s">
        <v>32</v>
      </c>
      <c r="B65" s="4">
        <f>AA4</f>
        <v>505</v>
      </c>
      <c r="C65" s="57"/>
      <c r="D65" s="60"/>
      <c r="E65" s="14">
        <f>C65-B65</f>
        <v>-505</v>
      </c>
      <c r="F65" s="15">
        <f t="shared" si="10"/>
        <v>-505</v>
      </c>
      <c r="I65" s="16" t="s">
        <v>43</v>
      </c>
      <c r="J65" s="17">
        <v>75</v>
      </c>
      <c r="K65" s="58"/>
      <c r="L65" s="61"/>
      <c r="M65" s="16">
        <f>K65-J65</f>
        <v>-75</v>
      </c>
      <c r="N65" s="41">
        <f t="shared" si="11"/>
        <v>-75</v>
      </c>
      <c r="P65" s="238"/>
      <c r="Q65" s="239"/>
      <c r="R65" s="239"/>
      <c r="S65" s="239"/>
      <c r="T65" s="239"/>
      <c r="U65" s="239"/>
      <c r="V65" s="239"/>
      <c r="W65" s="239"/>
      <c r="X65" s="239"/>
      <c r="Y65" s="239"/>
      <c r="Z65" s="239"/>
      <c r="AA65" s="239"/>
      <c r="AB65" s="239"/>
      <c r="AC65" s="239"/>
      <c r="AD65" s="240"/>
    </row>
    <row r="66" spans="1:33" ht="15" thickBot="1">
      <c r="A66" s="16" t="s">
        <v>10</v>
      </c>
      <c r="B66" s="17">
        <f>AC4</f>
        <v>520</v>
      </c>
      <c r="C66" s="58"/>
      <c r="D66" s="61"/>
      <c r="E66" s="16">
        <f>C66-B66</f>
        <v>-520</v>
      </c>
      <c r="F66" s="41">
        <f t="shared" si="10"/>
        <v>-520</v>
      </c>
      <c r="P66" s="241"/>
      <c r="Q66" s="242"/>
      <c r="R66" s="242"/>
      <c r="S66" s="242"/>
      <c r="T66" s="242"/>
      <c r="U66" s="242"/>
      <c r="V66" s="242"/>
      <c r="W66" s="242"/>
      <c r="X66" s="242"/>
      <c r="Y66" s="242"/>
      <c r="Z66" s="242"/>
      <c r="AA66" s="242"/>
      <c r="AB66" s="242"/>
      <c r="AC66" s="242"/>
      <c r="AD66" s="243"/>
    </row>
    <row r="69" spans="1:33" ht="15" thickBot="1"/>
    <row r="70" spans="1:33">
      <c r="A70" s="209" t="s">
        <v>3</v>
      </c>
      <c r="B70" s="210"/>
      <c r="C70" s="210"/>
      <c r="D70" s="210"/>
      <c r="E70" s="210"/>
      <c r="F70" s="210"/>
      <c r="G70" s="211"/>
      <c r="I70" s="209" t="s">
        <v>9</v>
      </c>
      <c r="J70" s="210"/>
      <c r="K70" s="210"/>
      <c r="L70" s="210"/>
      <c r="M70" s="210"/>
      <c r="N70" s="210"/>
      <c r="O70" s="211"/>
      <c r="Q70" s="203" t="s">
        <v>10</v>
      </c>
      <c r="R70" s="204"/>
      <c r="S70" s="204"/>
      <c r="T70" s="204"/>
      <c r="U70" s="204"/>
      <c r="V70" s="204"/>
      <c r="W70" s="204"/>
      <c r="X70" s="205"/>
      <c r="Z70" s="203" t="s">
        <v>4</v>
      </c>
      <c r="AA70" s="204"/>
      <c r="AB70" s="204"/>
      <c r="AC70" s="204"/>
      <c r="AD70" s="204"/>
      <c r="AE70" s="204"/>
      <c r="AF70" s="204"/>
      <c r="AG70" s="205"/>
    </row>
    <row r="71" spans="1:33">
      <c r="A71" s="14"/>
      <c r="B71" s="4" t="s">
        <v>6</v>
      </c>
      <c r="C71" s="4" t="s">
        <v>27</v>
      </c>
      <c r="D71" s="4" t="s">
        <v>28</v>
      </c>
      <c r="E71" s="4" t="s">
        <v>30</v>
      </c>
      <c r="F71" s="4" t="s">
        <v>7</v>
      </c>
      <c r="G71" s="15" t="s">
        <v>8</v>
      </c>
      <c r="I71" s="14"/>
      <c r="J71" s="4" t="s">
        <v>6</v>
      </c>
      <c r="K71" s="4" t="s">
        <v>27</v>
      </c>
      <c r="L71" s="4" t="s">
        <v>28</v>
      </c>
      <c r="M71" s="4" t="s">
        <v>30</v>
      </c>
      <c r="N71" s="4" t="s">
        <v>7</v>
      </c>
      <c r="O71" s="15" t="s">
        <v>8</v>
      </c>
      <c r="Q71" s="14"/>
      <c r="R71" s="4" t="s">
        <v>6</v>
      </c>
      <c r="S71" s="4" t="s">
        <v>27</v>
      </c>
      <c r="T71" s="4" t="s">
        <v>28</v>
      </c>
      <c r="U71" s="4" t="s">
        <v>29</v>
      </c>
      <c r="V71" s="4" t="s">
        <v>93</v>
      </c>
      <c r="W71" s="4" t="s">
        <v>31</v>
      </c>
      <c r="X71" s="15" t="s">
        <v>8</v>
      </c>
      <c r="Z71" s="26"/>
      <c r="AA71" s="4" t="s">
        <v>6</v>
      </c>
      <c r="AB71" s="4" t="s">
        <v>27</v>
      </c>
      <c r="AC71" s="4" t="s">
        <v>28</v>
      </c>
      <c r="AD71" s="4" t="s">
        <v>30</v>
      </c>
      <c r="AE71" s="4" t="s">
        <v>26</v>
      </c>
      <c r="AF71" s="4" t="s">
        <v>7</v>
      </c>
      <c r="AG71" s="15" t="s">
        <v>8</v>
      </c>
    </row>
    <row r="72" spans="1:33">
      <c r="A72" s="14">
        <v>1</v>
      </c>
      <c r="B72" s="10">
        <v>289</v>
      </c>
      <c r="C72" s="9">
        <v>1185</v>
      </c>
      <c r="D72" s="9">
        <v>1290</v>
      </c>
      <c r="E72" s="11">
        <v>5595</v>
      </c>
      <c r="F72" s="12">
        <v>-38</v>
      </c>
      <c r="G72" s="22">
        <f t="shared" ref="G72:G79" si="12">B72+C72+D72+E72+F72+$W$4+$U$4</f>
        <v>8841</v>
      </c>
      <c r="I72" s="14">
        <v>1</v>
      </c>
      <c r="J72" s="10">
        <v>262</v>
      </c>
      <c r="K72" s="4">
        <f>C72</f>
        <v>1185</v>
      </c>
      <c r="L72" s="4">
        <f>D72</f>
        <v>1290</v>
      </c>
      <c r="M72" s="4">
        <f>E72</f>
        <v>5595</v>
      </c>
      <c r="N72" s="12">
        <v>-38</v>
      </c>
      <c r="O72" s="22">
        <f t="shared" ref="O72:O79" si="13">J72+K72+L72+M72+N72+$W$4+$U$4</f>
        <v>8814</v>
      </c>
      <c r="Q72" s="14">
        <v>1</v>
      </c>
      <c r="R72" s="10">
        <v>341</v>
      </c>
      <c r="S72" s="9">
        <v>1155</v>
      </c>
      <c r="T72" s="9">
        <v>1235</v>
      </c>
      <c r="U72" s="4"/>
      <c r="V72" s="11">
        <f>5615-12</f>
        <v>5603</v>
      </c>
      <c r="W72" s="12">
        <v>-27</v>
      </c>
      <c r="X72" s="22">
        <f t="shared" ref="X72:X79" si="14">R72+S72+T72+V72+W72+$AC$4+$U$4</f>
        <v>8827</v>
      </c>
      <c r="Z72" s="26">
        <v>1</v>
      </c>
      <c r="AA72" s="10">
        <v>994</v>
      </c>
      <c r="AB72" s="9">
        <v>1505</v>
      </c>
      <c r="AC72" s="9">
        <v>3115</v>
      </c>
      <c r="AD72" s="11">
        <f>2200+1400</f>
        <v>3600</v>
      </c>
      <c r="AE72" s="50">
        <v>85</v>
      </c>
      <c r="AF72" s="12">
        <v>50</v>
      </c>
      <c r="AG72" s="22">
        <f>AA72+AB72+AD72+AE72+AF72+AC72</f>
        <v>9349</v>
      </c>
    </row>
    <row r="73" spans="1:33">
      <c r="A73" s="14">
        <v>2</v>
      </c>
      <c r="B73" s="10">
        <v>274</v>
      </c>
      <c r="C73" s="9">
        <v>1075</v>
      </c>
      <c r="D73" s="4">
        <f>D72</f>
        <v>1290</v>
      </c>
      <c r="E73" s="4">
        <f>E72</f>
        <v>5595</v>
      </c>
      <c r="F73" s="12">
        <v>-38</v>
      </c>
      <c r="G73" s="22">
        <f t="shared" si="12"/>
        <v>8716</v>
      </c>
      <c r="I73" s="14">
        <v>2</v>
      </c>
      <c r="J73" s="10">
        <v>250</v>
      </c>
      <c r="K73" s="4">
        <f t="shared" ref="K73:K79" si="15">C73</f>
        <v>1075</v>
      </c>
      <c r="L73" s="4">
        <f>D72</f>
        <v>1290</v>
      </c>
      <c r="M73" s="4">
        <f>M72</f>
        <v>5595</v>
      </c>
      <c r="N73" s="12">
        <v>-38</v>
      </c>
      <c r="O73" s="22">
        <f t="shared" si="13"/>
        <v>8692</v>
      </c>
      <c r="Q73" s="14">
        <v>2</v>
      </c>
      <c r="R73" s="10">
        <v>282</v>
      </c>
      <c r="S73" s="4">
        <f>S72</f>
        <v>1155</v>
      </c>
      <c r="T73" s="4">
        <f>T72</f>
        <v>1235</v>
      </c>
      <c r="U73" s="4"/>
      <c r="V73" s="4">
        <f>V72</f>
        <v>5603</v>
      </c>
      <c r="W73" s="12">
        <v>-27</v>
      </c>
      <c r="X73" s="22">
        <f t="shared" si="14"/>
        <v>8768</v>
      </c>
      <c r="Z73" s="26">
        <v>2</v>
      </c>
      <c r="AA73" s="10">
        <v>675</v>
      </c>
      <c r="AB73" s="4">
        <f>AB72</f>
        <v>1505</v>
      </c>
      <c r="AC73" s="4">
        <f>AC72</f>
        <v>3115</v>
      </c>
      <c r="AD73" s="4">
        <f>AD72</f>
        <v>3600</v>
      </c>
      <c r="AE73" s="4">
        <f>AE72</f>
        <v>85</v>
      </c>
      <c r="AF73" s="12">
        <v>50</v>
      </c>
      <c r="AG73" s="22">
        <f t="shared" ref="AG73:AG83" si="16">AA73+AB73+AD73+AE73+AF73+AC73</f>
        <v>9030</v>
      </c>
    </row>
    <row r="74" spans="1:33">
      <c r="A74" s="14">
        <v>3</v>
      </c>
      <c r="B74" s="10">
        <v>268</v>
      </c>
      <c r="C74" s="9">
        <v>1115</v>
      </c>
      <c r="D74" s="9">
        <v>1215</v>
      </c>
      <c r="E74" s="4">
        <f>E72</f>
        <v>5595</v>
      </c>
      <c r="F74" s="12">
        <v>-38</v>
      </c>
      <c r="G74" s="22">
        <f t="shared" si="12"/>
        <v>8675</v>
      </c>
      <c r="I74" s="14">
        <v>3</v>
      </c>
      <c r="J74" s="10">
        <v>244</v>
      </c>
      <c r="K74" s="4">
        <f t="shared" si="15"/>
        <v>1115</v>
      </c>
      <c r="L74" s="4">
        <f>D74</f>
        <v>1215</v>
      </c>
      <c r="M74" s="4">
        <f>M72</f>
        <v>5595</v>
      </c>
      <c r="N74" s="12">
        <v>-38</v>
      </c>
      <c r="O74" s="22">
        <f t="shared" si="13"/>
        <v>8651</v>
      </c>
      <c r="Q74" s="14">
        <v>3</v>
      </c>
      <c r="R74" s="10">
        <v>340</v>
      </c>
      <c r="S74" s="9">
        <v>1000</v>
      </c>
      <c r="T74" s="4">
        <f>T72</f>
        <v>1235</v>
      </c>
      <c r="U74" s="4"/>
      <c r="V74" s="4">
        <f>V72</f>
        <v>5603</v>
      </c>
      <c r="W74" s="12">
        <v>-27</v>
      </c>
      <c r="X74" s="22">
        <f t="shared" si="14"/>
        <v>8671</v>
      </c>
      <c r="Z74" s="26">
        <v>3</v>
      </c>
      <c r="AA74" s="10">
        <v>879</v>
      </c>
      <c r="AB74" s="9">
        <v>1120</v>
      </c>
      <c r="AC74" s="4">
        <f>AC72</f>
        <v>3115</v>
      </c>
      <c r="AD74" s="4">
        <f>AD72</f>
        <v>3600</v>
      </c>
      <c r="AE74" s="4">
        <f>AE72</f>
        <v>85</v>
      </c>
      <c r="AF74" s="12">
        <v>50</v>
      </c>
      <c r="AG74" s="22">
        <f t="shared" si="16"/>
        <v>8849</v>
      </c>
    </row>
    <row r="75" spans="1:33">
      <c r="A75" s="14">
        <v>4</v>
      </c>
      <c r="B75" s="10">
        <v>307</v>
      </c>
      <c r="C75" s="9">
        <v>1120</v>
      </c>
      <c r="D75" s="4">
        <f>D74</f>
        <v>1215</v>
      </c>
      <c r="E75" s="4">
        <f>E72</f>
        <v>5595</v>
      </c>
      <c r="F75" s="12">
        <v>-38</v>
      </c>
      <c r="G75" s="22">
        <f t="shared" si="12"/>
        <v>8719</v>
      </c>
      <c r="I75" s="14">
        <v>4</v>
      </c>
      <c r="J75" s="10">
        <v>282</v>
      </c>
      <c r="K75" s="4">
        <f t="shared" si="15"/>
        <v>1120</v>
      </c>
      <c r="L75" s="4">
        <f>D74</f>
        <v>1215</v>
      </c>
      <c r="M75" s="4">
        <f>M72</f>
        <v>5595</v>
      </c>
      <c r="N75" s="12">
        <v>-38</v>
      </c>
      <c r="O75" s="22">
        <f t="shared" si="13"/>
        <v>8694</v>
      </c>
      <c r="Q75" s="14">
        <v>4</v>
      </c>
      <c r="R75" s="10">
        <v>331</v>
      </c>
      <c r="S75" s="4">
        <f>S74</f>
        <v>1000</v>
      </c>
      <c r="T75" s="4">
        <f>T72</f>
        <v>1235</v>
      </c>
      <c r="U75" s="4"/>
      <c r="V75" s="4">
        <f>V72</f>
        <v>5603</v>
      </c>
      <c r="W75" s="12">
        <v>-27</v>
      </c>
      <c r="X75" s="22">
        <f t="shared" si="14"/>
        <v>8662</v>
      </c>
      <c r="Z75" s="26">
        <v>4</v>
      </c>
      <c r="AA75" s="10">
        <v>858</v>
      </c>
      <c r="AB75" s="4">
        <f>AB74</f>
        <v>1120</v>
      </c>
      <c r="AC75" s="4">
        <f>AC72</f>
        <v>3115</v>
      </c>
      <c r="AD75" s="4">
        <f>AD72</f>
        <v>3600</v>
      </c>
      <c r="AE75" s="4">
        <f>AE72</f>
        <v>85</v>
      </c>
      <c r="AF75" s="12">
        <v>50</v>
      </c>
      <c r="AG75" s="22">
        <f t="shared" si="16"/>
        <v>8828</v>
      </c>
    </row>
    <row r="76" spans="1:33">
      <c r="A76" s="14">
        <v>5</v>
      </c>
      <c r="B76" s="10">
        <v>261</v>
      </c>
      <c r="C76" s="9">
        <v>1130</v>
      </c>
      <c r="D76" s="9">
        <v>1180</v>
      </c>
      <c r="E76" s="11">
        <v>5570</v>
      </c>
      <c r="F76" s="12">
        <v>-38</v>
      </c>
      <c r="G76" s="22">
        <f t="shared" si="12"/>
        <v>8623</v>
      </c>
      <c r="I76" s="14">
        <v>5</v>
      </c>
      <c r="J76" s="10">
        <v>236</v>
      </c>
      <c r="K76" s="4">
        <f t="shared" si="15"/>
        <v>1130</v>
      </c>
      <c r="L76" s="4">
        <f>D76</f>
        <v>1180</v>
      </c>
      <c r="M76" s="4">
        <f>E76</f>
        <v>5570</v>
      </c>
      <c r="N76" s="12">
        <v>-38</v>
      </c>
      <c r="O76" s="22">
        <f t="shared" si="13"/>
        <v>8598</v>
      </c>
      <c r="Q76" s="14">
        <v>5</v>
      </c>
      <c r="R76" s="10">
        <v>348</v>
      </c>
      <c r="S76" s="9">
        <v>1030</v>
      </c>
      <c r="T76" s="9">
        <v>1155</v>
      </c>
      <c r="U76" s="4"/>
      <c r="V76" s="4">
        <f>V72</f>
        <v>5603</v>
      </c>
      <c r="W76" s="12">
        <v>-27</v>
      </c>
      <c r="X76" s="22">
        <f t="shared" si="14"/>
        <v>8629</v>
      </c>
      <c r="Z76" s="26">
        <v>5</v>
      </c>
      <c r="AA76" s="10">
        <v>902</v>
      </c>
      <c r="AB76" s="9">
        <v>1220</v>
      </c>
      <c r="AC76" s="9">
        <v>2820</v>
      </c>
      <c r="AD76" s="4">
        <f>AD72</f>
        <v>3600</v>
      </c>
      <c r="AE76" s="50">
        <v>85</v>
      </c>
      <c r="AF76" s="12">
        <v>50</v>
      </c>
      <c r="AG76" s="22">
        <f t="shared" si="16"/>
        <v>8677</v>
      </c>
    </row>
    <row r="77" spans="1:33">
      <c r="A77" s="14">
        <v>6</v>
      </c>
      <c r="B77" s="10">
        <v>268</v>
      </c>
      <c r="C77" s="9">
        <v>975</v>
      </c>
      <c r="D77" s="4">
        <f>D76</f>
        <v>1180</v>
      </c>
      <c r="E77" s="4">
        <f>E76</f>
        <v>5570</v>
      </c>
      <c r="F77" s="12">
        <v>-38</v>
      </c>
      <c r="G77" s="22">
        <f t="shared" si="12"/>
        <v>8475</v>
      </c>
      <c r="I77" s="14">
        <v>6</v>
      </c>
      <c r="J77" s="10">
        <v>247</v>
      </c>
      <c r="K77" s="4">
        <f t="shared" si="15"/>
        <v>975</v>
      </c>
      <c r="L77" s="4">
        <f>D76</f>
        <v>1180</v>
      </c>
      <c r="M77" s="4">
        <f>M76</f>
        <v>5570</v>
      </c>
      <c r="N77" s="12">
        <v>-38</v>
      </c>
      <c r="O77" s="22">
        <f t="shared" si="13"/>
        <v>8454</v>
      </c>
      <c r="Q77" s="14">
        <v>6</v>
      </c>
      <c r="R77" s="10">
        <v>334</v>
      </c>
      <c r="S77" s="4">
        <f>S76</f>
        <v>1030</v>
      </c>
      <c r="T77" s="4">
        <f>T76</f>
        <v>1155</v>
      </c>
      <c r="U77" s="4"/>
      <c r="V77" s="4">
        <f>V72</f>
        <v>5603</v>
      </c>
      <c r="W77" s="12">
        <v>-27</v>
      </c>
      <c r="X77" s="22">
        <f t="shared" si="14"/>
        <v>8615</v>
      </c>
      <c r="Z77" s="26">
        <v>6</v>
      </c>
      <c r="AA77" s="10">
        <v>669</v>
      </c>
      <c r="AB77" s="4">
        <f>AB76</f>
        <v>1220</v>
      </c>
      <c r="AC77" s="4">
        <f>AC76</f>
        <v>2820</v>
      </c>
      <c r="AD77" s="4">
        <f>AD72</f>
        <v>3600</v>
      </c>
      <c r="AE77" s="4">
        <f>AE76</f>
        <v>85</v>
      </c>
      <c r="AF77" s="12">
        <v>50</v>
      </c>
      <c r="AG77" s="22">
        <f t="shared" si="16"/>
        <v>8444</v>
      </c>
    </row>
    <row r="78" spans="1:33">
      <c r="A78" s="14">
        <v>7</v>
      </c>
      <c r="B78" s="10">
        <v>260</v>
      </c>
      <c r="C78" s="9">
        <v>1005</v>
      </c>
      <c r="D78" s="9">
        <v>1085</v>
      </c>
      <c r="E78" s="4">
        <f>E76</f>
        <v>5570</v>
      </c>
      <c r="F78" s="12">
        <v>-38</v>
      </c>
      <c r="G78" s="22">
        <f t="shared" si="12"/>
        <v>8402</v>
      </c>
      <c r="I78" s="14">
        <v>7</v>
      </c>
      <c r="J78" s="10">
        <v>237</v>
      </c>
      <c r="K78" s="4">
        <f t="shared" si="15"/>
        <v>1005</v>
      </c>
      <c r="L78" s="4">
        <f>D78</f>
        <v>1085</v>
      </c>
      <c r="M78" s="4">
        <f>M76</f>
        <v>5570</v>
      </c>
      <c r="N78" s="12">
        <v>-38</v>
      </c>
      <c r="O78" s="22">
        <f t="shared" si="13"/>
        <v>8379</v>
      </c>
      <c r="Q78" s="14">
        <v>7</v>
      </c>
      <c r="R78" s="10">
        <v>306</v>
      </c>
      <c r="S78" s="9">
        <v>1090</v>
      </c>
      <c r="T78" s="4">
        <f>T76</f>
        <v>1155</v>
      </c>
      <c r="U78" s="4"/>
      <c r="V78" s="4">
        <f>V72</f>
        <v>5603</v>
      </c>
      <c r="W78" s="12">
        <v>-27</v>
      </c>
      <c r="X78" s="22">
        <f t="shared" si="14"/>
        <v>8647</v>
      </c>
      <c r="Z78" s="26">
        <v>7</v>
      </c>
      <c r="AA78" s="10">
        <v>733</v>
      </c>
      <c r="AB78" s="9">
        <v>1090</v>
      </c>
      <c r="AC78" s="4">
        <f>AC77</f>
        <v>2820</v>
      </c>
      <c r="AD78" s="4">
        <f>AD72</f>
        <v>3600</v>
      </c>
      <c r="AE78" s="4">
        <f>AE77</f>
        <v>85</v>
      </c>
      <c r="AF78" s="12">
        <v>50</v>
      </c>
      <c r="AG78" s="22">
        <f t="shared" si="16"/>
        <v>8378</v>
      </c>
    </row>
    <row r="79" spans="1:33" ht="15" thickBot="1">
      <c r="A79" s="14">
        <v>8</v>
      </c>
      <c r="B79" s="10">
        <v>322</v>
      </c>
      <c r="C79" s="9">
        <v>940</v>
      </c>
      <c r="D79" s="4">
        <f>D78</f>
        <v>1085</v>
      </c>
      <c r="E79" s="4">
        <f>E76</f>
        <v>5570</v>
      </c>
      <c r="F79" s="12">
        <v>-38</v>
      </c>
      <c r="G79" s="22">
        <f t="shared" si="12"/>
        <v>8399</v>
      </c>
      <c r="I79" s="16">
        <v>8</v>
      </c>
      <c r="J79" s="23">
        <v>305</v>
      </c>
      <c r="K79" s="17">
        <f t="shared" si="15"/>
        <v>940</v>
      </c>
      <c r="L79" s="17">
        <f>D78</f>
        <v>1085</v>
      </c>
      <c r="M79" s="17">
        <f>M76</f>
        <v>5570</v>
      </c>
      <c r="N79" s="25">
        <v>-38</v>
      </c>
      <c r="O79" s="24">
        <f t="shared" si="13"/>
        <v>8382</v>
      </c>
      <c r="Q79" s="14">
        <v>8</v>
      </c>
      <c r="R79" s="10">
        <v>338</v>
      </c>
      <c r="S79" s="4">
        <f>S78</f>
        <v>1090</v>
      </c>
      <c r="T79" s="4">
        <f>T76</f>
        <v>1155</v>
      </c>
      <c r="U79" s="4"/>
      <c r="V79" s="4">
        <f>V72</f>
        <v>5603</v>
      </c>
      <c r="W79" s="12">
        <v>-27</v>
      </c>
      <c r="X79" s="22">
        <f t="shared" si="14"/>
        <v>8679</v>
      </c>
      <c r="Z79" s="26">
        <v>8</v>
      </c>
      <c r="AA79" s="10">
        <v>789</v>
      </c>
      <c r="AB79" s="4">
        <f>AB78</f>
        <v>1090</v>
      </c>
      <c r="AC79" s="4">
        <f>AC77</f>
        <v>2820</v>
      </c>
      <c r="AD79" s="4">
        <f>AD72</f>
        <v>3600</v>
      </c>
      <c r="AE79" s="4">
        <f>AE77</f>
        <v>85</v>
      </c>
      <c r="AF79" s="12">
        <v>50</v>
      </c>
      <c r="AG79" s="22">
        <f t="shared" si="16"/>
        <v>8434</v>
      </c>
    </row>
    <row r="80" spans="1:33" ht="15" thickBot="1">
      <c r="A80" s="14">
        <v>9</v>
      </c>
      <c r="B80" s="10">
        <v>295</v>
      </c>
      <c r="C80" s="9">
        <v>965</v>
      </c>
      <c r="D80" s="9">
        <v>680</v>
      </c>
      <c r="E80" s="11">
        <v>5785</v>
      </c>
      <c r="F80" s="12">
        <v>-24</v>
      </c>
      <c r="G80" s="22">
        <f t="shared" ref="G80:G85" si="17">B80+C80+D80+E80+F80+$Y$4+$U$4</f>
        <v>8186</v>
      </c>
      <c r="Q80" s="14">
        <v>9</v>
      </c>
      <c r="R80" s="10">
        <v>328</v>
      </c>
      <c r="S80" s="9">
        <v>1060</v>
      </c>
      <c r="T80" s="9">
        <v>1190</v>
      </c>
      <c r="U80" s="33"/>
      <c r="V80" s="11">
        <f>5545-12</f>
        <v>5533</v>
      </c>
      <c r="W80" s="12">
        <v>-27</v>
      </c>
      <c r="X80" s="22">
        <f t="shared" ref="X80:X87" si="18">R80+S80+T80+V80+W80+U80+$AC$4+$U$4</f>
        <v>8604</v>
      </c>
      <c r="Z80" s="26">
        <v>9</v>
      </c>
      <c r="AA80" s="10">
        <v>600</v>
      </c>
      <c r="AB80" s="9">
        <v>795</v>
      </c>
      <c r="AC80" s="9">
        <v>3200</v>
      </c>
      <c r="AD80" s="4">
        <f>AD72</f>
        <v>3600</v>
      </c>
      <c r="AE80" s="50">
        <v>85</v>
      </c>
      <c r="AF80" s="12">
        <v>50</v>
      </c>
      <c r="AG80" s="22">
        <f t="shared" si="16"/>
        <v>8330</v>
      </c>
    </row>
    <row r="81" spans="1:33" ht="15" thickBot="1">
      <c r="A81" s="14">
        <v>10</v>
      </c>
      <c r="B81" s="10">
        <v>243</v>
      </c>
      <c r="C81" s="4">
        <f>C80</f>
        <v>965</v>
      </c>
      <c r="D81" s="4">
        <f>D80</f>
        <v>680</v>
      </c>
      <c r="E81" s="4">
        <f>E80</f>
        <v>5785</v>
      </c>
      <c r="F81" s="12">
        <v>-24</v>
      </c>
      <c r="G81" s="22">
        <f t="shared" si="17"/>
        <v>8134</v>
      </c>
      <c r="I81" s="200" t="s">
        <v>11</v>
      </c>
      <c r="J81" s="201"/>
      <c r="K81" s="201"/>
      <c r="L81" s="201"/>
      <c r="M81" s="201"/>
      <c r="N81" s="201"/>
      <c r="O81" s="202"/>
      <c r="Q81" s="14">
        <v>10</v>
      </c>
      <c r="R81" s="10">
        <v>271</v>
      </c>
      <c r="S81" s="4">
        <f>S80</f>
        <v>1060</v>
      </c>
      <c r="T81" s="4">
        <f>T80</f>
        <v>1190</v>
      </c>
      <c r="U81" s="4"/>
      <c r="V81" s="4">
        <f>V80</f>
        <v>5533</v>
      </c>
      <c r="W81" s="12">
        <v>-27</v>
      </c>
      <c r="X81" s="22">
        <f t="shared" si="18"/>
        <v>8547</v>
      </c>
      <c r="Z81" s="26">
        <v>10</v>
      </c>
      <c r="AA81" s="10">
        <v>501</v>
      </c>
      <c r="AB81" s="4">
        <f>AB80</f>
        <v>795</v>
      </c>
      <c r="AC81" s="4">
        <f>AC80</f>
        <v>3200</v>
      </c>
      <c r="AD81" s="4">
        <f>AD72</f>
        <v>3600</v>
      </c>
      <c r="AE81" s="4">
        <f>AE80</f>
        <v>85</v>
      </c>
      <c r="AF81" s="12">
        <v>50</v>
      </c>
      <c r="AG81" s="22">
        <f t="shared" si="16"/>
        <v>8231</v>
      </c>
    </row>
    <row r="82" spans="1:33">
      <c r="A82" s="14">
        <v>11</v>
      </c>
      <c r="B82" s="10">
        <v>278</v>
      </c>
      <c r="C82" s="9">
        <v>815</v>
      </c>
      <c r="D82" s="4">
        <f>D81</f>
        <v>680</v>
      </c>
      <c r="E82" s="4">
        <f>E80</f>
        <v>5785</v>
      </c>
      <c r="F82" s="12">
        <v>-24</v>
      </c>
      <c r="G82" s="22">
        <f t="shared" si="17"/>
        <v>8019</v>
      </c>
      <c r="I82" s="42"/>
      <c r="J82" s="44" t="s">
        <v>6</v>
      </c>
      <c r="K82" s="44" t="s">
        <v>27</v>
      </c>
      <c r="L82" s="44" t="s">
        <v>28</v>
      </c>
      <c r="M82" s="44" t="s">
        <v>30</v>
      </c>
      <c r="N82" s="44" t="s">
        <v>7</v>
      </c>
      <c r="O82" s="43" t="s">
        <v>8</v>
      </c>
      <c r="Q82" s="14">
        <v>11</v>
      </c>
      <c r="R82" s="10">
        <v>319</v>
      </c>
      <c r="S82" s="9">
        <v>905</v>
      </c>
      <c r="T82" s="4">
        <f>T80</f>
        <v>1190</v>
      </c>
      <c r="U82" s="4"/>
      <c r="V82" s="4">
        <f>V80</f>
        <v>5533</v>
      </c>
      <c r="W82" s="12">
        <v>-27</v>
      </c>
      <c r="X82" s="22">
        <f t="shared" si="18"/>
        <v>8440</v>
      </c>
      <c r="Z82" s="26">
        <v>11</v>
      </c>
      <c r="AA82" s="10">
        <v>448</v>
      </c>
      <c r="AB82" s="9">
        <v>835</v>
      </c>
      <c r="AC82" s="4">
        <f>AC81</f>
        <v>3200</v>
      </c>
      <c r="AD82" s="4">
        <f>AD72</f>
        <v>3600</v>
      </c>
      <c r="AE82" s="4">
        <f>AE81</f>
        <v>85</v>
      </c>
      <c r="AF82" s="12">
        <v>50</v>
      </c>
      <c r="AG82" s="22">
        <f t="shared" si="16"/>
        <v>8218</v>
      </c>
    </row>
    <row r="83" spans="1:33" ht="15" thickBot="1">
      <c r="A83" s="14">
        <v>12</v>
      </c>
      <c r="B83" s="10">
        <v>261</v>
      </c>
      <c r="C83" s="4">
        <f>C82</f>
        <v>815</v>
      </c>
      <c r="D83" s="4">
        <f>D81</f>
        <v>680</v>
      </c>
      <c r="E83" s="4">
        <f>E80</f>
        <v>5785</v>
      </c>
      <c r="F83" s="12">
        <v>-24</v>
      </c>
      <c r="G83" s="22">
        <f t="shared" si="17"/>
        <v>8002</v>
      </c>
      <c r="I83" s="14">
        <v>1</v>
      </c>
      <c r="J83" s="10">
        <v>353</v>
      </c>
      <c r="K83" s="9">
        <v>1185</v>
      </c>
      <c r="L83" s="4">
        <f>T72</f>
        <v>1235</v>
      </c>
      <c r="M83" s="4">
        <f>V72</f>
        <v>5603</v>
      </c>
      <c r="N83" s="12">
        <v>-22</v>
      </c>
      <c r="O83" s="22">
        <f t="shared" ref="O83:O90" si="19">J83+K83+L83+M83+N83+$AC$4+$U$4</f>
        <v>8874</v>
      </c>
      <c r="Q83" s="14">
        <v>12</v>
      </c>
      <c r="R83" s="10">
        <v>310</v>
      </c>
      <c r="S83" s="4">
        <f>S82</f>
        <v>905</v>
      </c>
      <c r="T83" s="4">
        <f>T80</f>
        <v>1190</v>
      </c>
      <c r="U83" s="4"/>
      <c r="V83" s="4">
        <f>V80</f>
        <v>5533</v>
      </c>
      <c r="W83" s="12">
        <v>-27</v>
      </c>
      <c r="X83" s="22">
        <f t="shared" si="18"/>
        <v>8431</v>
      </c>
      <c r="Z83" s="27">
        <v>12</v>
      </c>
      <c r="AA83" s="23">
        <v>576</v>
      </c>
      <c r="AB83" s="17">
        <f>AB82</f>
        <v>835</v>
      </c>
      <c r="AC83" s="17">
        <f>AC81</f>
        <v>3200</v>
      </c>
      <c r="AD83" s="17">
        <f>AD72</f>
        <v>3600</v>
      </c>
      <c r="AE83" s="17">
        <f>AE81</f>
        <v>85</v>
      </c>
      <c r="AF83" s="12">
        <v>50</v>
      </c>
      <c r="AG83" s="24">
        <f t="shared" si="16"/>
        <v>8346</v>
      </c>
    </row>
    <row r="84" spans="1:33">
      <c r="A84" s="14">
        <v>13</v>
      </c>
      <c r="B84" s="10">
        <v>256</v>
      </c>
      <c r="C84" s="33"/>
      <c r="D84" s="9">
        <v>1425</v>
      </c>
      <c r="E84" s="4">
        <f>E80</f>
        <v>5785</v>
      </c>
      <c r="F84" s="12">
        <v>-18</v>
      </c>
      <c r="G84" s="22">
        <f t="shared" si="17"/>
        <v>7933</v>
      </c>
      <c r="I84" s="14">
        <v>2</v>
      </c>
      <c r="J84" s="10">
        <v>293</v>
      </c>
      <c r="K84" s="4">
        <f>K83</f>
        <v>1185</v>
      </c>
      <c r="L84" s="4">
        <f>T72</f>
        <v>1235</v>
      </c>
      <c r="M84" s="4">
        <f>V72</f>
        <v>5603</v>
      </c>
      <c r="N84" s="12">
        <v>-22</v>
      </c>
      <c r="O84" s="22">
        <f t="shared" si="19"/>
        <v>8814</v>
      </c>
      <c r="Q84" s="14">
        <v>13</v>
      </c>
      <c r="R84" s="10">
        <v>310</v>
      </c>
      <c r="S84" s="9">
        <v>950</v>
      </c>
      <c r="T84" s="9">
        <v>1085</v>
      </c>
      <c r="U84" s="33"/>
      <c r="V84" s="4">
        <f>V80</f>
        <v>5533</v>
      </c>
      <c r="W84" s="12">
        <v>-27</v>
      </c>
      <c r="X84" s="22">
        <f t="shared" si="18"/>
        <v>8371</v>
      </c>
    </row>
    <row r="85" spans="1:33">
      <c r="A85" s="14">
        <v>14</v>
      </c>
      <c r="B85" s="10">
        <v>250</v>
      </c>
      <c r="C85" s="4"/>
      <c r="D85" s="4">
        <f>D84</f>
        <v>1425</v>
      </c>
      <c r="E85" s="4">
        <f>E84</f>
        <v>5785</v>
      </c>
      <c r="F85" s="12">
        <v>-18</v>
      </c>
      <c r="G85" s="22">
        <f t="shared" si="17"/>
        <v>7927</v>
      </c>
      <c r="I85" s="14">
        <v>3</v>
      </c>
      <c r="J85" s="10">
        <v>347</v>
      </c>
      <c r="K85" s="9">
        <v>1040</v>
      </c>
      <c r="L85" s="4">
        <f>T72</f>
        <v>1235</v>
      </c>
      <c r="M85" s="4">
        <f>V72</f>
        <v>5603</v>
      </c>
      <c r="N85" s="12">
        <v>-22</v>
      </c>
      <c r="O85" s="22">
        <f t="shared" si="19"/>
        <v>8723</v>
      </c>
      <c r="Q85" s="14">
        <v>14</v>
      </c>
      <c r="R85" s="10">
        <v>290</v>
      </c>
      <c r="S85" s="4">
        <f>S84</f>
        <v>950</v>
      </c>
      <c r="T85" s="4">
        <f>T84</f>
        <v>1085</v>
      </c>
      <c r="U85" s="4"/>
      <c r="V85" s="4">
        <f>V80</f>
        <v>5533</v>
      </c>
      <c r="W85" s="12">
        <v>-27</v>
      </c>
      <c r="X85" s="22">
        <f t="shared" si="18"/>
        <v>8351</v>
      </c>
    </row>
    <row r="86" spans="1:33">
      <c r="A86" s="14">
        <v>15</v>
      </c>
      <c r="B86" s="10">
        <v>1091</v>
      </c>
      <c r="C86" s="4"/>
      <c r="D86" s="9">
        <v>5620</v>
      </c>
      <c r="E86" s="11">
        <v>565</v>
      </c>
      <c r="F86" s="12">
        <v>-3</v>
      </c>
      <c r="G86" s="22">
        <f>B86+C86+D86+E86+F86+$AA$4+$U$4</f>
        <v>7778</v>
      </c>
      <c r="I86" s="14">
        <v>4</v>
      </c>
      <c r="J86" s="10">
        <v>338</v>
      </c>
      <c r="K86" s="4">
        <f>K85</f>
        <v>1040</v>
      </c>
      <c r="L86" s="4">
        <f>T72</f>
        <v>1235</v>
      </c>
      <c r="M86" s="4">
        <f>V72</f>
        <v>5603</v>
      </c>
      <c r="N86" s="12">
        <v>-22</v>
      </c>
      <c r="O86" s="22">
        <f t="shared" si="19"/>
        <v>8714</v>
      </c>
      <c r="Q86" s="14">
        <v>15</v>
      </c>
      <c r="R86" s="10">
        <v>282</v>
      </c>
      <c r="S86" s="9">
        <v>965</v>
      </c>
      <c r="T86" s="4">
        <f>T84</f>
        <v>1085</v>
      </c>
      <c r="U86" s="4"/>
      <c r="V86" s="4">
        <f>V80</f>
        <v>5533</v>
      </c>
      <c r="W86" s="12">
        <v>-27</v>
      </c>
      <c r="X86" s="22">
        <f t="shared" si="18"/>
        <v>8358</v>
      </c>
    </row>
    <row r="87" spans="1:33">
      <c r="A87" s="14">
        <v>16</v>
      </c>
      <c r="B87" s="10">
        <v>257</v>
      </c>
      <c r="C87" s="9">
        <v>750</v>
      </c>
      <c r="D87" s="4">
        <f>D86</f>
        <v>5620</v>
      </c>
      <c r="E87">
        <f>E86</f>
        <v>565</v>
      </c>
      <c r="F87" s="12">
        <v>-3</v>
      </c>
      <c r="G87" s="22">
        <f>B87+C87+D87+E87+F87+$AA$4+$U$4</f>
        <v>7694</v>
      </c>
      <c r="I87" s="42">
        <v>5</v>
      </c>
      <c r="J87" s="121">
        <v>362</v>
      </c>
      <c r="K87" s="122">
        <v>1060</v>
      </c>
      <c r="L87" s="44">
        <f>T76</f>
        <v>1155</v>
      </c>
      <c r="M87" s="44">
        <f>V76</f>
        <v>5603</v>
      </c>
      <c r="N87" s="123">
        <v>-22</v>
      </c>
      <c r="O87" s="124">
        <f t="shared" si="19"/>
        <v>8678</v>
      </c>
      <c r="Q87" s="14">
        <v>16</v>
      </c>
      <c r="R87" s="10">
        <v>303</v>
      </c>
      <c r="S87" s="4">
        <f>S86</f>
        <v>965</v>
      </c>
      <c r="T87" s="4">
        <f>T84</f>
        <v>1085</v>
      </c>
      <c r="U87" s="4"/>
      <c r="V87" s="4">
        <f>V80</f>
        <v>5533</v>
      </c>
      <c r="W87" s="12">
        <v>-27</v>
      </c>
      <c r="X87" s="22">
        <f t="shared" si="18"/>
        <v>8379</v>
      </c>
    </row>
    <row r="88" spans="1:33" ht="15" thickBot="1">
      <c r="A88" s="16">
        <v>17</v>
      </c>
      <c r="B88" s="23">
        <v>241</v>
      </c>
      <c r="C88" s="54">
        <f>C87</f>
        <v>750</v>
      </c>
      <c r="D88" s="17">
        <f>D86</f>
        <v>5620</v>
      </c>
      <c r="E88" s="17">
        <f>E86</f>
        <v>565</v>
      </c>
      <c r="F88" s="25">
        <v>-3</v>
      </c>
      <c r="G88" s="24">
        <f>B88+C88+D88+E88+F88+$AA$4+$U$4</f>
        <v>7678</v>
      </c>
      <c r="I88" s="14">
        <v>6</v>
      </c>
      <c r="J88" s="10">
        <v>349</v>
      </c>
      <c r="K88" s="4">
        <f>K87</f>
        <v>1060</v>
      </c>
      <c r="L88" s="4">
        <f>T76</f>
        <v>1155</v>
      </c>
      <c r="M88" s="4">
        <f>V76</f>
        <v>5603</v>
      </c>
      <c r="N88" s="12">
        <v>-22</v>
      </c>
      <c r="O88" s="22">
        <f t="shared" si="19"/>
        <v>8665</v>
      </c>
      <c r="Q88" s="14">
        <v>17</v>
      </c>
      <c r="R88" s="10">
        <v>538</v>
      </c>
      <c r="S88" s="9">
        <v>830</v>
      </c>
      <c r="T88" s="9">
        <v>650</v>
      </c>
      <c r="U88" s="4"/>
      <c r="V88" s="11">
        <f>5690-11</f>
        <v>5679</v>
      </c>
      <c r="W88" s="12">
        <v>-20</v>
      </c>
      <c r="X88" s="22">
        <f t="shared" ref="X88:X93" si="20">R88+S88+T88+V88+W88+$AC$4+$U$4</f>
        <v>8197</v>
      </c>
    </row>
    <row r="89" spans="1:33">
      <c r="I89" s="14">
        <v>7</v>
      </c>
      <c r="J89" s="10">
        <v>311</v>
      </c>
      <c r="K89" s="9">
        <v>1130</v>
      </c>
      <c r="L89" s="4">
        <f>T76</f>
        <v>1155</v>
      </c>
      <c r="M89" s="4">
        <f>V76</f>
        <v>5603</v>
      </c>
      <c r="N89" s="12">
        <v>-22</v>
      </c>
      <c r="O89" s="22">
        <f t="shared" si="19"/>
        <v>8697</v>
      </c>
      <c r="Q89" s="14">
        <v>18</v>
      </c>
      <c r="R89" s="10">
        <v>444</v>
      </c>
      <c r="S89" s="4">
        <f>S88</f>
        <v>830</v>
      </c>
      <c r="T89" s="4">
        <f>T88</f>
        <v>650</v>
      </c>
      <c r="U89" s="4"/>
      <c r="V89" s="4">
        <f>V88</f>
        <v>5679</v>
      </c>
      <c r="W89" s="12">
        <v>-20</v>
      </c>
      <c r="X89" s="22">
        <f t="shared" si="20"/>
        <v>8103</v>
      </c>
    </row>
    <row r="90" spans="1:33" ht="15" thickBot="1">
      <c r="I90" s="16">
        <v>8</v>
      </c>
      <c r="J90" s="23">
        <v>338</v>
      </c>
      <c r="K90" s="17">
        <f>K89</f>
        <v>1130</v>
      </c>
      <c r="L90" s="17">
        <f>T76</f>
        <v>1155</v>
      </c>
      <c r="M90" s="17">
        <f>V76</f>
        <v>5603</v>
      </c>
      <c r="N90" s="25">
        <v>-22</v>
      </c>
      <c r="O90" s="24">
        <f t="shared" si="19"/>
        <v>8724</v>
      </c>
      <c r="Q90" s="14">
        <v>19</v>
      </c>
      <c r="R90" s="10">
        <v>264</v>
      </c>
      <c r="S90" s="9">
        <v>915</v>
      </c>
      <c r="T90" s="4">
        <f>T88</f>
        <v>650</v>
      </c>
      <c r="U90" s="4"/>
      <c r="V90" s="4">
        <f>V88</f>
        <v>5679</v>
      </c>
      <c r="W90" s="12">
        <v>-20</v>
      </c>
      <c r="X90" s="22">
        <f t="shared" si="20"/>
        <v>8008</v>
      </c>
    </row>
    <row r="91" spans="1:33">
      <c r="Q91" s="14">
        <v>20</v>
      </c>
      <c r="R91" s="10">
        <v>251</v>
      </c>
      <c r="S91" s="4">
        <f>S90</f>
        <v>915</v>
      </c>
      <c r="T91" s="4">
        <f>T88</f>
        <v>650</v>
      </c>
      <c r="U91" s="4"/>
      <c r="V91" s="4">
        <f>V88</f>
        <v>5679</v>
      </c>
      <c r="W91" s="12">
        <v>-20</v>
      </c>
      <c r="X91" s="22">
        <f t="shared" si="20"/>
        <v>7995</v>
      </c>
    </row>
    <row r="92" spans="1:33">
      <c r="C92" s="34"/>
      <c r="D92" s="34"/>
      <c r="E92" s="34"/>
      <c r="Q92" s="14">
        <v>21</v>
      </c>
      <c r="R92" s="10">
        <v>254</v>
      </c>
      <c r="S92" s="33"/>
      <c r="T92" s="9">
        <v>1495</v>
      </c>
      <c r="U92" s="4"/>
      <c r="V92" s="4">
        <f>V88</f>
        <v>5679</v>
      </c>
      <c r="W92" s="12">
        <v>-15</v>
      </c>
      <c r="X92" s="22">
        <f t="shared" si="20"/>
        <v>7933</v>
      </c>
    </row>
    <row r="93" spans="1:33">
      <c r="C93" s="34"/>
      <c r="D93" s="34"/>
      <c r="E93" s="34"/>
      <c r="Q93" s="14">
        <v>22</v>
      </c>
      <c r="R93" s="10">
        <v>249</v>
      </c>
      <c r="S93" s="4"/>
      <c r="T93" s="4">
        <f>T92</f>
        <v>1495</v>
      </c>
      <c r="U93" s="4"/>
      <c r="V93" s="4">
        <f>V88</f>
        <v>5679</v>
      </c>
      <c r="W93" s="12">
        <v>-15</v>
      </c>
      <c r="X93" s="22">
        <f t="shared" si="20"/>
        <v>7928</v>
      </c>
    </row>
    <row r="94" spans="1:33">
      <c r="C94" s="34"/>
      <c r="D94" s="34"/>
      <c r="E94" s="34"/>
      <c r="Q94" s="14">
        <v>23</v>
      </c>
      <c r="R94" s="10">
        <v>1068</v>
      </c>
      <c r="S94" s="4"/>
      <c r="T94" s="4"/>
      <c r="U94" s="4">
        <f>D86</f>
        <v>5620</v>
      </c>
      <c r="V94" s="4">
        <f>E86</f>
        <v>565</v>
      </c>
      <c r="W94" s="12">
        <v>-3</v>
      </c>
      <c r="X94" s="22">
        <f>R94+S94+T94+U94+V94+W94+$AA$4+$U$4</f>
        <v>7755</v>
      </c>
    </row>
    <row r="95" spans="1:33">
      <c r="J95" t="s">
        <v>14</v>
      </c>
      <c r="Q95" s="14">
        <v>24</v>
      </c>
      <c r="R95" s="10">
        <v>256</v>
      </c>
      <c r="S95" s="4"/>
      <c r="T95" s="9">
        <v>750</v>
      </c>
      <c r="U95" s="4">
        <f>D86</f>
        <v>5620</v>
      </c>
      <c r="V95" s="4">
        <f>E86</f>
        <v>565</v>
      </c>
      <c r="W95" s="12">
        <v>-3</v>
      </c>
      <c r="X95" s="22">
        <f>R95+S95+T95+U95+V95+W95+$AA$4+$U$4</f>
        <v>7693</v>
      </c>
    </row>
    <row r="96" spans="1:33" ht="15" thickBot="1">
      <c r="Q96" s="16">
        <v>25</v>
      </c>
      <c r="R96" s="23">
        <v>250</v>
      </c>
      <c r="S96" s="17"/>
      <c r="T96" s="54">
        <f>T95</f>
        <v>750</v>
      </c>
      <c r="U96" s="17">
        <f>D86</f>
        <v>5620</v>
      </c>
      <c r="V96" s="17">
        <f>E86</f>
        <v>565</v>
      </c>
      <c r="W96" s="25">
        <v>-3</v>
      </c>
      <c r="X96" s="24">
        <f>R96+S96+T96+U96+V96+W96+$AA$4+$U$4</f>
        <v>7687</v>
      </c>
    </row>
    <row r="97" spans="21:23">
      <c r="U97" s="125" t="s">
        <v>94</v>
      </c>
      <c r="V97" t="s">
        <v>95</v>
      </c>
    </row>
    <row r="98" spans="21:23">
      <c r="V98" t="s">
        <v>96</v>
      </c>
      <c r="W98" s="126">
        <v>5615</v>
      </c>
    </row>
    <row r="99" spans="21:23">
      <c r="V99" t="s">
        <v>97</v>
      </c>
      <c r="W99" s="126">
        <v>5545</v>
      </c>
    </row>
    <row r="100" spans="21:23">
      <c r="V100" t="s">
        <v>98</v>
      </c>
      <c r="W100" s="126">
        <v>5690</v>
      </c>
    </row>
  </sheetData>
  <mergeCells count="102">
    <mergeCell ref="I81:O81"/>
    <mergeCell ref="A61:F61"/>
    <mergeCell ref="I61:N61"/>
    <mergeCell ref="P61:AD61"/>
    <mergeCell ref="P62:AD66"/>
    <mergeCell ref="A70:G70"/>
    <mergeCell ref="I70:O70"/>
    <mergeCell ref="Q70:X70"/>
    <mergeCell ref="Z70:AG70"/>
    <mergeCell ref="A6:F6"/>
    <mergeCell ref="G6:L6"/>
    <mergeCell ref="M6:R6"/>
    <mergeCell ref="S6:X6"/>
    <mergeCell ref="Y6:AD6"/>
    <mergeCell ref="G41:L57"/>
    <mergeCell ref="Y45:AD57"/>
    <mergeCell ref="A50:F57"/>
    <mergeCell ref="A8:F15"/>
    <mergeCell ref="G8:L24"/>
    <mergeCell ref="R8:R32"/>
    <mergeCell ref="Y8:AD20"/>
    <mergeCell ref="F16:F32"/>
    <mergeCell ref="AD21:AD32"/>
    <mergeCell ref="L25:L32"/>
    <mergeCell ref="S8:X24"/>
    <mergeCell ref="X25:X32"/>
    <mergeCell ref="S41:X57"/>
    <mergeCell ref="A5:AD5"/>
    <mergeCell ref="W3:X3"/>
    <mergeCell ref="Y3:Z3"/>
    <mergeCell ref="AA3:AB3"/>
    <mergeCell ref="AC3:AD3"/>
    <mergeCell ref="A4:C4"/>
    <mergeCell ref="D4:G4"/>
    <mergeCell ref="I4:K4"/>
    <mergeCell ref="L4:M4"/>
    <mergeCell ref="N4:O4"/>
    <mergeCell ref="P4:Q4"/>
    <mergeCell ref="U4:V4"/>
    <mergeCell ref="W4:X4"/>
    <mergeCell ref="Y4:Z4"/>
    <mergeCell ref="AA4:AB4"/>
    <mergeCell ref="AC4:AD4"/>
    <mergeCell ref="A1:AD1"/>
    <mergeCell ref="A2:AD2"/>
    <mergeCell ref="A3:C3"/>
    <mergeCell ref="D3:G3"/>
    <mergeCell ref="I3:K3"/>
    <mergeCell ref="L3:M3"/>
    <mergeCell ref="N3:O3"/>
    <mergeCell ref="P3:Q3"/>
    <mergeCell ref="R3:T3"/>
    <mergeCell ref="U3:V3"/>
    <mergeCell ref="AF14:AG14"/>
    <mergeCell ref="AH14:AI14"/>
    <mergeCell ref="AJ14:AJ15"/>
    <mergeCell ref="AF16:AF18"/>
    <mergeCell ref="AG16:AG18"/>
    <mergeCell ref="AH16:AH18"/>
    <mergeCell ref="AI16:AI18"/>
    <mergeCell ref="AJ16:AJ18"/>
    <mergeCell ref="AF6:AJ6"/>
    <mergeCell ref="AF9:AJ10"/>
    <mergeCell ref="AF11:AJ12"/>
    <mergeCell ref="AF13:AJ13"/>
    <mergeCell ref="AF7:AJ8"/>
    <mergeCell ref="AF25:AF28"/>
    <mergeCell ref="AG25:AG28"/>
    <mergeCell ref="AH25:AH28"/>
    <mergeCell ref="AI25:AI28"/>
    <mergeCell ref="AJ25:AJ28"/>
    <mergeCell ref="AF19:AF24"/>
    <mergeCell ref="AG19:AG24"/>
    <mergeCell ref="AH19:AH24"/>
    <mergeCell ref="AI19:AI24"/>
    <mergeCell ref="AJ19:AJ24"/>
    <mergeCell ref="AF33:AF36"/>
    <mergeCell ref="AG33:AG36"/>
    <mergeCell ref="AH33:AH36"/>
    <mergeCell ref="AI33:AI36"/>
    <mergeCell ref="AJ33:AJ36"/>
    <mergeCell ref="AF29:AF32"/>
    <mergeCell ref="AG29:AG32"/>
    <mergeCell ref="AH29:AH32"/>
    <mergeCell ref="AI29:AI32"/>
    <mergeCell ref="AJ29:AJ32"/>
    <mergeCell ref="AG47:AG49"/>
    <mergeCell ref="AH47:AH49"/>
    <mergeCell ref="AI47:AI49"/>
    <mergeCell ref="AJ47:AJ49"/>
    <mergeCell ref="AF50:AJ51"/>
    <mergeCell ref="AH37:AH40"/>
    <mergeCell ref="AI37:AI40"/>
    <mergeCell ref="AJ37:AJ40"/>
    <mergeCell ref="AF41:AF46"/>
    <mergeCell ref="AG41:AG46"/>
    <mergeCell ref="AH41:AH46"/>
    <mergeCell ref="AI41:AI46"/>
    <mergeCell ref="AJ41:AJ46"/>
    <mergeCell ref="AF37:AF40"/>
    <mergeCell ref="AG37:AG40"/>
    <mergeCell ref="AF47:AF49"/>
  </mergeCells>
  <conditionalFormatting sqref="K25:K40">
    <cfRule type="containsBlanks" priority="18" stopIfTrue="1">
      <formula>LEN(TRIM(K25))=0</formula>
    </cfRule>
    <cfRule type="cellIs" dxfId="35" priority="19" stopIfTrue="1" operator="between">
      <formula>-$R$4</formula>
      <formula>$R$4</formula>
    </cfRule>
    <cfRule type="cellIs" dxfId="34" priority="20" stopIfTrue="1" operator="between">
      <formula>$R$4</formula>
      <formula>$S$4</formula>
    </cfRule>
    <cfRule type="cellIs" dxfId="33" priority="21" stopIfTrue="1" operator="between">
      <formula>-$R$4</formula>
      <formula>-$S$4</formula>
    </cfRule>
    <cfRule type="cellIs" dxfId="32" priority="22" operator="notBetween">
      <formula>-$S$4</formula>
      <formula>$S$4</formula>
    </cfRule>
  </conditionalFormatting>
  <conditionalFormatting sqref="Q8:Q57 E16:E49">
    <cfRule type="containsBlanks" priority="23" stopIfTrue="1">
      <formula>LEN(TRIM(E8))=0</formula>
    </cfRule>
    <cfRule type="cellIs" dxfId="31" priority="24" stopIfTrue="1" operator="between">
      <formula>-$R$4</formula>
      <formula>$R$4</formula>
    </cfRule>
    <cfRule type="cellIs" dxfId="30" priority="25" stopIfTrue="1" operator="between">
      <formula>$R$4</formula>
      <formula>$S$4</formula>
    </cfRule>
    <cfRule type="cellIs" dxfId="29" priority="26" stopIfTrue="1" operator="between">
      <formula>-$R$4</formula>
      <formula>-$S$4</formula>
    </cfRule>
    <cfRule type="cellIs" dxfId="28" priority="27" operator="notBetween">
      <formula>-$S$4</formula>
      <formula>$S$4</formula>
    </cfRule>
  </conditionalFormatting>
  <conditionalFormatting sqref="W25:W40">
    <cfRule type="containsBlanks" priority="1" stopIfTrue="1">
      <formula>LEN(TRIM(W25))=0</formula>
    </cfRule>
    <cfRule type="cellIs" dxfId="27" priority="2" stopIfTrue="1" operator="between">
      <formula>-$R$4</formula>
      <formula>$R$4</formula>
    </cfRule>
    <cfRule type="cellIs" dxfId="26" priority="3" stopIfTrue="1" operator="between">
      <formula>$R$4</formula>
      <formula>$S$4</formula>
    </cfRule>
    <cfRule type="cellIs" dxfId="25" priority="4" stopIfTrue="1" operator="between">
      <formula>-$R$4</formula>
      <formula>-$S$4</formula>
    </cfRule>
    <cfRule type="cellIs" dxfId="24" priority="5" operator="notBetween">
      <formula>-$S$4</formula>
      <formula>$S$4</formula>
    </cfRule>
  </conditionalFormatting>
  <conditionalFormatting sqref="AC21:AC44">
    <cfRule type="cellIs" dxfId="23" priority="8" stopIfTrue="1" operator="between">
      <formula>-$R$4</formula>
      <formula>$R$4</formula>
    </cfRule>
    <cfRule type="cellIs" dxfId="22" priority="9" stopIfTrue="1" operator="between">
      <formula>$R$4</formula>
      <formula>$S$4</formula>
    </cfRule>
    <cfRule type="cellIs" dxfId="21" priority="10" stopIfTrue="1" operator="between">
      <formula>-$R$4</formula>
      <formula>-$S$4</formula>
    </cfRule>
    <cfRule type="containsBlanks" priority="11" stopIfTrue="1">
      <formula>LEN(TRIM(AC21))=0</formula>
    </cfRule>
    <cfRule type="cellIs" dxfId="20" priority="12" operator="notBetween">
      <formula>-$S$4</formula>
      <formula>$S$4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B6435-0B9F-48F2-AC3E-1AF6CB1CB3C4}">
  <dimension ref="A1:AJ100"/>
  <sheetViews>
    <sheetView zoomScale="80" zoomScaleNormal="80" workbookViewId="0">
      <selection sqref="A1:AD1"/>
    </sheetView>
  </sheetViews>
  <sheetFormatPr baseColWidth="10" defaultColWidth="8.69140625" defaultRowHeight="14.6"/>
  <cols>
    <col min="18" max="18" width="8.61328125" customWidth="1"/>
  </cols>
  <sheetData>
    <row r="1" spans="1:36" ht="25.75" thickBot="1">
      <c r="A1" s="153" t="s">
        <v>105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5"/>
    </row>
    <row r="2" spans="1:36" ht="24" thickBot="1">
      <c r="A2" s="167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9"/>
      <c r="X2" s="169"/>
      <c r="Y2" s="169"/>
      <c r="Z2" s="169"/>
      <c r="AA2" s="169"/>
      <c r="AB2" s="169"/>
      <c r="AC2" s="169"/>
      <c r="AD2" s="170"/>
    </row>
    <row r="3" spans="1:36" ht="25.3">
      <c r="A3" s="163" t="s">
        <v>0</v>
      </c>
      <c r="B3" s="164"/>
      <c r="C3" s="164"/>
      <c r="D3" s="171"/>
      <c r="E3" s="171"/>
      <c r="F3" s="171"/>
      <c r="G3" s="172"/>
      <c r="H3" s="49" t="s">
        <v>1</v>
      </c>
      <c r="I3" s="184" t="s">
        <v>82</v>
      </c>
      <c r="J3" s="184"/>
      <c r="K3" s="185"/>
      <c r="L3" s="188" t="s">
        <v>21</v>
      </c>
      <c r="M3" s="189"/>
      <c r="N3" s="163" t="s">
        <v>22</v>
      </c>
      <c r="O3" s="164"/>
      <c r="P3" s="173" t="s">
        <v>99</v>
      </c>
      <c r="Q3" s="174"/>
      <c r="R3" s="178" t="s">
        <v>48</v>
      </c>
      <c r="S3" s="179"/>
      <c r="T3" s="180"/>
      <c r="U3" s="196" t="s">
        <v>23</v>
      </c>
      <c r="V3" s="197"/>
      <c r="W3" s="195" t="s">
        <v>15</v>
      </c>
      <c r="X3" s="175"/>
      <c r="Y3" s="175" t="s">
        <v>16</v>
      </c>
      <c r="Z3" s="175"/>
      <c r="AA3" s="175" t="s">
        <v>18</v>
      </c>
      <c r="AB3" s="175"/>
      <c r="AC3" s="175" t="s">
        <v>17</v>
      </c>
      <c r="AD3" s="181"/>
    </row>
    <row r="4" spans="1:36" ht="24" customHeight="1" thickBot="1">
      <c r="A4" s="165" t="s">
        <v>24</v>
      </c>
      <c r="B4" s="166"/>
      <c r="C4" s="166"/>
      <c r="D4" s="198"/>
      <c r="E4" s="198"/>
      <c r="F4" s="198"/>
      <c r="G4" s="199"/>
      <c r="H4" s="48" t="s">
        <v>2</v>
      </c>
      <c r="I4" s="182"/>
      <c r="J4" s="182"/>
      <c r="K4" s="183"/>
      <c r="L4" s="190"/>
      <c r="M4" s="191"/>
      <c r="N4" s="165" t="s">
        <v>25</v>
      </c>
      <c r="O4" s="166"/>
      <c r="P4" s="176" t="s">
        <v>99</v>
      </c>
      <c r="Q4" s="177"/>
      <c r="R4" s="94">
        <v>10</v>
      </c>
      <c r="S4" s="86">
        <v>15</v>
      </c>
      <c r="T4" s="93" t="s">
        <v>49</v>
      </c>
      <c r="U4" s="186">
        <v>0</v>
      </c>
      <c r="V4" s="187"/>
      <c r="W4" s="192">
        <v>520</v>
      </c>
      <c r="X4" s="193"/>
      <c r="Y4" s="193">
        <v>485</v>
      </c>
      <c r="Z4" s="193"/>
      <c r="AA4" s="193">
        <v>505</v>
      </c>
      <c r="AB4" s="193"/>
      <c r="AC4" s="193">
        <v>520</v>
      </c>
      <c r="AD4" s="194"/>
    </row>
    <row r="5" spans="1:36" ht="15" thickBot="1">
      <c r="A5" s="156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8"/>
      <c r="M5" s="158"/>
      <c r="N5" s="157"/>
      <c r="O5" s="157"/>
      <c r="P5" s="157"/>
      <c r="Q5" s="157"/>
      <c r="R5" s="157"/>
      <c r="S5" s="157"/>
      <c r="T5" s="157"/>
      <c r="U5" s="157"/>
      <c r="V5" s="157"/>
      <c r="W5" s="158"/>
      <c r="X5" s="158"/>
      <c r="Y5" s="158"/>
      <c r="Z5" s="158"/>
      <c r="AA5" s="158"/>
      <c r="AB5" s="158"/>
      <c r="AC5" s="158"/>
      <c r="AD5" s="159"/>
    </row>
    <row r="6" spans="1:36" ht="18.899999999999999" thickBot="1">
      <c r="A6" s="160" t="s">
        <v>3</v>
      </c>
      <c r="B6" s="161"/>
      <c r="C6" s="161"/>
      <c r="D6" s="161"/>
      <c r="E6" s="161"/>
      <c r="F6" s="162"/>
      <c r="G6" s="160" t="s">
        <v>9</v>
      </c>
      <c r="H6" s="161"/>
      <c r="I6" s="161"/>
      <c r="J6" s="161"/>
      <c r="K6" s="161"/>
      <c r="L6" s="162"/>
      <c r="M6" s="160" t="s">
        <v>10</v>
      </c>
      <c r="N6" s="161"/>
      <c r="O6" s="161"/>
      <c r="P6" s="161"/>
      <c r="Q6" s="161"/>
      <c r="R6" s="162"/>
      <c r="S6" s="160" t="s">
        <v>47</v>
      </c>
      <c r="T6" s="161"/>
      <c r="U6" s="161"/>
      <c r="V6" s="161"/>
      <c r="W6" s="161"/>
      <c r="X6" s="162"/>
      <c r="Y6" s="160" t="s">
        <v>4</v>
      </c>
      <c r="Z6" s="161"/>
      <c r="AA6" s="161"/>
      <c r="AB6" s="161"/>
      <c r="AC6" s="161"/>
      <c r="AD6" s="162"/>
      <c r="AF6" s="226" t="s">
        <v>89</v>
      </c>
      <c r="AG6" s="227"/>
      <c r="AH6" s="227"/>
      <c r="AI6" s="227"/>
      <c r="AJ6" s="228"/>
    </row>
    <row r="7" spans="1:36" ht="15" thickBot="1">
      <c r="A7" s="1" t="s">
        <v>38</v>
      </c>
      <c r="B7" s="2" t="s">
        <v>39</v>
      </c>
      <c r="C7" s="2" t="s">
        <v>5</v>
      </c>
      <c r="D7" s="2" t="s">
        <v>20</v>
      </c>
      <c r="E7" s="2" t="s">
        <v>40</v>
      </c>
      <c r="F7" s="3" t="s">
        <v>41</v>
      </c>
      <c r="G7" s="1" t="s">
        <v>38</v>
      </c>
      <c r="H7" s="2" t="s">
        <v>39</v>
      </c>
      <c r="I7" s="2" t="s">
        <v>5</v>
      </c>
      <c r="J7" s="2" t="s">
        <v>20</v>
      </c>
      <c r="K7" s="2" t="s">
        <v>40</v>
      </c>
      <c r="L7" s="3" t="s">
        <v>41</v>
      </c>
      <c r="M7" s="1" t="s">
        <v>38</v>
      </c>
      <c r="N7" s="2" t="s">
        <v>39</v>
      </c>
      <c r="O7" s="2" t="s">
        <v>5</v>
      </c>
      <c r="P7" s="2" t="s">
        <v>20</v>
      </c>
      <c r="Q7" s="2" t="s">
        <v>40</v>
      </c>
      <c r="R7" s="3" t="s">
        <v>41</v>
      </c>
      <c r="S7" s="1" t="s">
        <v>38</v>
      </c>
      <c r="T7" s="2" t="s">
        <v>39</v>
      </c>
      <c r="U7" s="2" t="s">
        <v>37</v>
      </c>
      <c r="V7" s="2" t="s">
        <v>20</v>
      </c>
      <c r="W7" s="2" t="s">
        <v>40</v>
      </c>
      <c r="X7" s="3" t="s">
        <v>41</v>
      </c>
      <c r="Y7" s="1" t="s">
        <v>38</v>
      </c>
      <c r="Z7" s="2" t="s">
        <v>39</v>
      </c>
      <c r="AA7" s="2" t="s">
        <v>5</v>
      </c>
      <c r="AB7" s="2" t="s">
        <v>20</v>
      </c>
      <c r="AC7" s="2" t="s">
        <v>40</v>
      </c>
      <c r="AD7" s="3" t="s">
        <v>41</v>
      </c>
      <c r="AF7" s="229" t="s">
        <v>90</v>
      </c>
      <c r="AG7" s="230"/>
      <c r="AH7" s="230"/>
      <c r="AI7" s="230"/>
      <c r="AJ7" s="231"/>
    </row>
    <row r="8" spans="1:36">
      <c r="A8" s="222" t="s">
        <v>34</v>
      </c>
      <c r="B8" s="223"/>
      <c r="C8" s="223"/>
      <c r="D8" s="223"/>
      <c r="E8" s="223"/>
      <c r="F8" s="224"/>
      <c r="G8" s="222" t="s">
        <v>34</v>
      </c>
      <c r="H8" s="223"/>
      <c r="I8" s="223"/>
      <c r="J8" s="223"/>
      <c r="K8" s="223"/>
      <c r="L8" s="224"/>
      <c r="M8" s="35">
        <v>25</v>
      </c>
      <c r="N8" s="36"/>
      <c r="O8" s="36">
        <f>O57</f>
        <v>7909</v>
      </c>
      <c r="P8" s="37"/>
      <c r="Q8" s="91" t="str">
        <f t="shared" ref="Q8:Q57" si="0">IF(ISBLANK(N8),"",(N8-(O8+P8)))</f>
        <v/>
      </c>
      <c r="R8" s="219"/>
      <c r="S8" s="222" t="s">
        <v>34</v>
      </c>
      <c r="T8" s="223"/>
      <c r="U8" s="223"/>
      <c r="V8" s="223"/>
      <c r="W8" s="223"/>
      <c r="X8" s="224"/>
      <c r="Y8" s="222" t="s">
        <v>34</v>
      </c>
      <c r="Z8" s="223"/>
      <c r="AA8" s="223"/>
      <c r="AB8" s="223"/>
      <c r="AC8" s="223"/>
      <c r="AD8" s="224"/>
      <c r="AF8" s="232"/>
      <c r="AG8" s="233"/>
      <c r="AH8" s="233"/>
      <c r="AI8" s="233"/>
      <c r="AJ8" s="234"/>
    </row>
    <row r="9" spans="1:36">
      <c r="A9" s="212"/>
      <c r="B9" s="213"/>
      <c r="C9" s="213"/>
      <c r="D9" s="213"/>
      <c r="E9" s="213"/>
      <c r="F9" s="214"/>
      <c r="G9" s="212"/>
      <c r="H9" s="213"/>
      <c r="I9" s="213"/>
      <c r="J9" s="213"/>
      <c r="K9" s="213"/>
      <c r="L9" s="214"/>
      <c r="M9" s="31">
        <v>24</v>
      </c>
      <c r="N9" s="51"/>
      <c r="O9" s="51">
        <f>O56</f>
        <v>7916</v>
      </c>
      <c r="P9" s="32"/>
      <c r="Q9" s="87" t="str">
        <f t="shared" si="0"/>
        <v/>
      </c>
      <c r="R9" s="220"/>
      <c r="S9" s="212"/>
      <c r="T9" s="213"/>
      <c r="U9" s="213"/>
      <c r="V9" s="213"/>
      <c r="W9" s="213"/>
      <c r="X9" s="214"/>
      <c r="Y9" s="212"/>
      <c r="Z9" s="213"/>
      <c r="AA9" s="213"/>
      <c r="AB9" s="213"/>
      <c r="AC9" s="213"/>
      <c r="AD9" s="214"/>
      <c r="AF9" s="232" t="s">
        <v>91</v>
      </c>
      <c r="AG9" s="233"/>
      <c r="AH9" s="233"/>
      <c r="AI9" s="233"/>
      <c r="AJ9" s="234"/>
    </row>
    <row r="10" spans="1:36">
      <c r="A10" s="212"/>
      <c r="B10" s="213"/>
      <c r="C10" s="213"/>
      <c r="D10" s="213"/>
      <c r="E10" s="213"/>
      <c r="F10" s="214"/>
      <c r="G10" s="212"/>
      <c r="H10" s="213"/>
      <c r="I10" s="213"/>
      <c r="J10" s="213"/>
      <c r="K10" s="213"/>
      <c r="L10" s="214"/>
      <c r="M10" s="18">
        <v>23</v>
      </c>
      <c r="N10" s="13"/>
      <c r="O10" s="13">
        <f>O55</f>
        <v>7979</v>
      </c>
      <c r="P10" s="5"/>
      <c r="Q10" s="87" t="str">
        <f t="shared" si="0"/>
        <v/>
      </c>
      <c r="R10" s="220"/>
      <c r="S10" s="212"/>
      <c r="T10" s="213"/>
      <c r="U10" s="213"/>
      <c r="V10" s="213"/>
      <c r="W10" s="213"/>
      <c r="X10" s="214"/>
      <c r="Y10" s="212"/>
      <c r="Z10" s="213"/>
      <c r="AA10" s="213"/>
      <c r="AB10" s="213"/>
      <c r="AC10" s="213"/>
      <c r="AD10" s="214"/>
      <c r="AF10" s="232"/>
      <c r="AG10" s="233"/>
      <c r="AH10" s="233"/>
      <c r="AI10" s="233"/>
      <c r="AJ10" s="234"/>
    </row>
    <row r="11" spans="1:36">
      <c r="A11" s="212"/>
      <c r="B11" s="213"/>
      <c r="C11" s="213"/>
      <c r="D11" s="213"/>
      <c r="E11" s="213"/>
      <c r="F11" s="214"/>
      <c r="G11" s="212"/>
      <c r="H11" s="213"/>
      <c r="I11" s="213"/>
      <c r="J11" s="213"/>
      <c r="K11" s="213"/>
      <c r="L11" s="214"/>
      <c r="M11" s="14">
        <v>22</v>
      </c>
      <c r="N11" s="4"/>
      <c r="O11" s="4">
        <f>O54</f>
        <v>8159</v>
      </c>
      <c r="P11" s="5"/>
      <c r="Q11" s="87" t="str">
        <f t="shared" si="0"/>
        <v/>
      </c>
      <c r="R11" s="220"/>
      <c r="S11" s="212"/>
      <c r="T11" s="213"/>
      <c r="U11" s="213"/>
      <c r="V11" s="213"/>
      <c r="W11" s="213"/>
      <c r="X11" s="214"/>
      <c r="Y11" s="212"/>
      <c r="Z11" s="213"/>
      <c r="AA11" s="213"/>
      <c r="AB11" s="213"/>
      <c r="AC11" s="213"/>
      <c r="AD11" s="214"/>
      <c r="AF11" s="232" t="s">
        <v>92</v>
      </c>
      <c r="AG11" s="233"/>
      <c r="AH11" s="233"/>
      <c r="AI11" s="233"/>
      <c r="AJ11" s="234"/>
    </row>
    <row r="12" spans="1:36">
      <c r="A12" s="212"/>
      <c r="B12" s="213"/>
      <c r="C12" s="213"/>
      <c r="D12" s="213"/>
      <c r="E12" s="213"/>
      <c r="F12" s="214"/>
      <c r="G12" s="212"/>
      <c r="H12" s="213"/>
      <c r="I12" s="213"/>
      <c r="J12" s="213"/>
      <c r="K12" s="213"/>
      <c r="L12" s="214"/>
      <c r="M12" s="14">
        <v>21</v>
      </c>
      <c r="N12" s="4"/>
      <c r="O12" s="4">
        <f>O53</f>
        <v>8165</v>
      </c>
      <c r="P12" s="5"/>
      <c r="Q12" s="87" t="str">
        <f t="shared" si="0"/>
        <v/>
      </c>
      <c r="R12" s="220"/>
      <c r="S12" s="212"/>
      <c r="T12" s="213"/>
      <c r="U12" s="213"/>
      <c r="V12" s="213"/>
      <c r="W12" s="213"/>
      <c r="X12" s="214"/>
      <c r="Y12" s="212"/>
      <c r="Z12" s="213"/>
      <c r="AA12" s="213"/>
      <c r="AB12" s="213"/>
      <c r="AC12" s="213"/>
      <c r="AD12" s="214"/>
      <c r="AF12" s="232"/>
      <c r="AG12" s="233"/>
      <c r="AH12" s="233"/>
      <c r="AI12" s="233"/>
      <c r="AJ12" s="234"/>
    </row>
    <row r="13" spans="1:36" ht="15" thickBot="1">
      <c r="A13" s="212"/>
      <c r="B13" s="213"/>
      <c r="C13" s="213"/>
      <c r="D13" s="213"/>
      <c r="E13" s="213"/>
      <c r="F13" s="214"/>
      <c r="G13" s="212"/>
      <c r="H13" s="213"/>
      <c r="I13" s="213"/>
      <c r="J13" s="213"/>
      <c r="K13" s="213"/>
      <c r="L13" s="214"/>
      <c r="M13" s="14">
        <v>20</v>
      </c>
      <c r="N13" s="4"/>
      <c r="O13" s="4">
        <f>O52</f>
        <v>8229</v>
      </c>
      <c r="P13" s="5"/>
      <c r="Q13" s="87" t="str">
        <f t="shared" si="0"/>
        <v/>
      </c>
      <c r="R13" s="220"/>
      <c r="S13" s="212"/>
      <c r="T13" s="213"/>
      <c r="U13" s="213"/>
      <c r="V13" s="213"/>
      <c r="W13" s="213"/>
      <c r="X13" s="214"/>
      <c r="Y13" s="212"/>
      <c r="Z13" s="213"/>
      <c r="AA13" s="213"/>
      <c r="AB13" s="213"/>
      <c r="AC13" s="213"/>
      <c r="AD13" s="214"/>
      <c r="AF13" s="251"/>
      <c r="AG13" s="252"/>
      <c r="AH13" s="252"/>
      <c r="AI13" s="252"/>
      <c r="AJ13" s="253"/>
    </row>
    <row r="14" spans="1:36">
      <c r="A14" s="212"/>
      <c r="B14" s="213"/>
      <c r="C14" s="213"/>
      <c r="D14" s="213"/>
      <c r="E14" s="213"/>
      <c r="F14" s="214"/>
      <c r="G14" s="212"/>
      <c r="H14" s="213"/>
      <c r="I14" s="213"/>
      <c r="J14" s="213"/>
      <c r="K14" s="213"/>
      <c r="L14" s="214"/>
      <c r="M14" s="14">
        <v>19</v>
      </c>
      <c r="N14" s="4"/>
      <c r="O14" s="4">
        <f>O51</f>
        <v>8243</v>
      </c>
      <c r="P14" s="5"/>
      <c r="Q14" s="87" t="str">
        <f t="shared" si="0"/>
        <v/>
      </c>
      <c r="R14" s="220"/>
      <c r="S14" s="212"/>
      <c r="T14" s="213"/>
      <c r="U14" s="213"/>
      <c r="V14" s="213"/>
      <c r="W14" s="213"/>
      <c r="X14" s="214"/>
      <c r="Y14" s="212"/>
      <c r="Z14" s="213"/>
      <c r="AA14" s="213"/>
      <c r="AB14" s="213"/>
      <c r="AC14" s="213"/>
      <c r="AD14" s="214"/>
      <c r="AF14" s="254" t="s">
        <v>64</v>
      </c>
      <c r="AG14" s="255"/>
      <c r="AH14" s="254" t="s">
        <v>66</v>
      </c>
      <c r="AI14" s="255"/>
      <c r="AJ14" s="131" t="s">
        <v>87</v>
      </c>
    </row>
    <row r="15" spans="1:36" ht="15" thickBot="1">
      <c r="A15" s="215"/>
      <c r="B15" s="158"/>
      <c r="C15" s="158"/>
      <c r="D15" s="158"/>
      <c r="E15" s="158"/>
      <c r="F15" s="159"/>
      <c r="G15" s="212"/>
      <c r="H15" s="213"/>
      <c r="I15" s="213"/>
      <c r="J15" s="213"/>
      <c r="K15" s="213"/>
      <c r="L15" s="214"/>
      <c r="M15" s="14">
        <v>18</v>
      </c>
      <c r="N15" s="4"/>
      <c r="O15" s="4">
        <f>O50</f>
        <v>8341</v>
      </c>
      <c r="P15" s="5"/>
      <c r="Q15" s="87" t="str">
        <f t="shared" si="0"/>
        <v/>
      </c>
      <c r="R15" s="220"/>
      <c r="S15" s="212"/>
      <c r="T15" s="213"/>
      <c r="U15" s="213"/>
      <c r="V15" s="213"/>
      <c r="W15" s="213"/>
      <c r="X15" s="214"/>
      <c r="Y15" s="212"/>
      <c r="Z15" s="213"/>
      <c r="AA15" s="213"/>
      <c r="AB15" s="213"/>
      <c r="AC15" s="213"/>
      <c r="AD15" s="214"/>
      <c r="AF15" s="16" t="s">
        <v>86</v>
      </c>
      <c r="AG15" s="41" t="s">
        <v>41</v>
      </c>
      <c r="AH15" s="16" t="s">
        <v>86</v>
      </c>
      <c r="AI15" s="41" t="s">
        <v>41</v>
      </c>
      <c r="AJ15" s="132"/>
    </row>
    <row r="16" spans="1:36">
      <c r="A16" s="35">
        <v>17</v>
      </c>
      <c r="B16" s="99"/>
      <c r="C16" s="36">
        <f>C49</f>
        <v>7901</v>
      </c>
      <c r="D16" s="37"/>
      <c r="E16" s="91" t="str">
        <f t="shared" ref="E16:E49" si="1">IF(ISBLANK(B16),"",(B16-(C16+D16)))</f>
        <v/>
      </c>
      <c r="F16" s="206"/>
      <c r="G16" s="212"/>
      <c r="H16" s="213"/>
      <c r="I16" s="213"/>
      <c r="J16" s="213"/>
      <c r="K16" s="213"/>
      <c r="L16" s="214"/>
      <c r="M16" s="14">
        <v>17</v>
      </c>
      <c r="N16" s="4"/>
      <c r="O16" s="4">
        <f>O49</f>
        <v>8437</v>
      </c>
      <c r="P16" s="5"/>
      <c r="Q16" s="87" t="str">
        <f t="shared" si="0"/>
        <v/>
      </c>
      <c r="R16" s="220"/>
      <c r="S16" s="212"/>
      <c r="T16" s="213"/>
      <c r="U16" s="213"/>
      <c r="V16" s="213"/>
      <c r="W16" s="213"/>
      <c r="X16" s="214"/>
      <c r="Y16" s="212"/>
      <c r="Z16" s="213"/>
      <c r="AA16" s="213"/>
      <c r="AB16" s="213"/>
      <c r="AC16" s="213"/>
      <c r="AD16" s="214"/>
      <c r="AF16" s="133" t="s">
        <v>75</v>
      </c>
      <c r="AG16" s="135">
        <f>SUM(B16:B18)/3 - SUM(C16:C18)/3</f>
        <v>-7940</v>
      </c>
      <c r="AH16" s="133" t="s">
        <v>75</v>
      </c>
      <c r="AI16" s="135">
        <f>SUM(N8:N10)/3 - SUM(O8:O10)/3</f>
        <v>-7934.666666666667</v>
      </c>
      <c r="AJ16" s="137">
        <f>AG16-AI16</f>
        <v>-5.3333333333330302</v>
      </c>
    </row>
    <row r="17" spans="1:36">
      <c r="A17" s="18">
        <v>16</v>
      </c>
      <c r="B17" s="72"/>
      <c r="C17" s="13">
        <f>C48</f>
        <v>7917</v>
      </c>
      <c r="D17" s="5"/>
      <c r="E17" s="87" t="str">
        <f t="shared" si="1"/>
        <v/>
      </c>
      <c r="F17" s="207"/>
      <c r="G17" s="212"/>
      <c r="H17" s="213"/>
      <c r="I17" s="213"/>
      <c r="J17" s="213"/>
      <c r="K17" s="213"/>
      <c r="L17" s="214"/>
      <c r="M17" s="20">
        <v>16</v>
      </c>
      <c r="N17" s="7"/>
      <c r="O17" s="7">
        <f>O48</f>
        <v>8624</v>
      </c>
      <c r="P17" s="5"/>
      <c r="Q17" s="87" t="str">
        <f t="shared" si="0"/>
        <v/>
      </c>
      <c r="R17" s="220"/>
      <c r="S17" s="212"/>
      <c r="T17" s="213"/>
      <c r="U17" s="213"/>
      <c r="V17" s="213"/>
      <c r="W17" s="213"/>
      <c r="X17" s="214"/>
      <c r="Y17" s="212"/>
      <c r="Z17" s="213"/>
      <c r="AA17" s="213"/>
      <c r="AB17" s="213"/>
      <c r="AC17" s="213"/>
      <c r="AD17" s="214"/>
      <c r="AF17" s="134"/>
      <c r="AG17" s="136"/>
      <c r="AH17" s="134"/>
      <c r="AI17" s="136"/>
      <c r="AJ17" s="138"/>
    </row>
    <row r="18" spans="1:36">
      <c r="A18" s="18">
        <v>15</v>
      </c>
      <c r="B18" s="72"/>
      <c r="C18" s="13">
        <f>C47</f>
        <v>8002</v>
      </c>
      <c r="D18" s="30"/>
      <c r="E18" s="87" t="str">
        <f t="shared" si="1"/>
        <v/>
      </c>
      <c r="F18" s="207"/>
      <c r="G18" s="212"/>
      <c r="H18" s="213"/>
      <c r="I18" s="213"/>
      <c r="J18" s="213"/>
      <c r="K18" s="213"/>
      <c r="L18" s="214"/>
      <c r="M18" s="20">
        <v>15</v>
      </c>
      <c r="N18" s="7"/>
      <c r="O18" s="7">
        <f>O47</f>
        <v>8602</v>
      </c>
      <c r="P18" s="5"/>
      <c r="Q18" s="87" t="str">
        <f t="shared" si="0"/>
        <v/>
      </c>
      <c r="R18" s="220"/>
      <c r="S18" s="212"/>
      <c r="T18" s="213"/>
      <c r="U18" s="213"/>
      <c r="V18" s="213"/>
      <c r="W18" s="213"/>
      <c r="X18" s="214"/>
      <c r="Y18" s="212"/>
      <c r="Z18" s="213"/>
      <c r="AA18" s="213"/>
      <c r="AB18" s="213"/>
      <c r="AC18" s="213"/>
      <c r="AD18" s="214"/>
      <c r="AF18" s="134"/>
      <c r="AG18" s="136"/>
      <c r="AH18" s="134"/>
      <c r="AI18" s="136"/>
      <c r="AJ18" s="138"/>
    </row>
    <row r="19" spans="1:36">
      <c r="A19" s="19">
        <v>14</v>
      </c>
      <c r="B19" s="73"/>
      <c r="C19" s="6">
        <f>C46</f>
        <v>8158</v>
      </c>
      <c r="D19" s="5"/>
      <c r="E19" s="87" t="str">
        <f t="shared" si="1"/>
        <v/>
      </c>
      <c r="F19" s="207"/>
      <c r="G19" s="212"/>
      <c r="H19" s="213"/>
      <c r="I19" s="213"/>
      <c r="J19" s="213"/>
      <c r="K19" s="213"/>
      <c r="L19" s="214"/>
      <c r="M19" s="20">
        <v>14</v>
      </c>
      <c r="N19" s="7"/>
      <c r="O19" s="7">
        <f>O46</f>
        <v>8595</v>
      </c>
      <c r="P19" s="5"/>
      <c r="Q19" s="87" t="str">
        <f t="shared" si="0"/>
        <v/>
      </c>
      <c r="R19" s="220"/>
      <c r="S19" s="212"/>
      <c r="T19" s="213"/>
      <c r="U19" s="213"/>
      <c r="V19" s="213"/>
      <c r="W19" s="213"/>
      <c r="X19" s="214"/>
      <c r="Y19" s="212"/>
      <c r="Z19" s="213"/>
      <c r="AA19" s="213"/>
      <c r="AB19" s="213"/>
      <c r="AC19" s="213"/>
      <c r="AD19" s="214"/>
      <c r="AF19" s="143" t="s">
        <v>85</v>
      </c>
      <c r="AG19" s="140">
        <f>SUM(B19:B24)/6 - SUM(C19:C24)/6</f>
        <v>-8268.6666666666661</v>
      </c>
      <c r="AH19" s="143" t="s">
        <v>85</v>
      </c>
      <c r="AI19" s="140">
        <f>SUM(N11:N16)/6 - SUM(O11:P16)/6</f>
        <v>-8262.3333333333339</v>
      </c>
      <c r="AJ19" s="138">
        <f>AG19-AI19</f>
        <v>-6.3333333333321207</v>
      </c>
    </row>
    <row r="20" spans="1:36" ht="15" thickBot="1">
      <c r="A20" s="19">
        <v>13</v>
      </c>
      <c r="B20" s="73"/>
      <c r="C20" s="6">
        <f>C45</f>
        <v>8165</v>
      </c>
      <c r="D20" s="5"/>
      <c r="E20" s="87" t="str">
        <f t="shared" si="1"/>
        <v/>
      </c>
      <c r="F20" s="207"/>
      <c r="G20" s="212"/>
      <c r="H20" s="213"/>
      <c r="I20" s="213"/>
      <c r="J20" s="213"/>
      <c r="K20" s="213"/>
      <c r="L20" s="214"/>
      <c r="M20" s="20">
        <v>13</v>
      </c>
      <c r="N20" s="7"/>
      <c r="O20" s="7">
        <f>O45</f>
        <v>8616</v>
      </c>
      <c r="P20" s="5"/>
      <c r="Q20" s="87" t="str">
        <f t="shared" si="0"/>
        <v/>
      </c>
      <c r="R20" s="220"/>
      <c r="S20" s="212"/>
      <c r="T20" s="213"/>
      <c r="U20" s="213"/>
      <c r="V20" s="213"/>
      <c r="W20" s="213"/>
      <c r="X20" s="214"/>
      <c r="Y20" s="212"/>
      <c r="Z20" s="213"/>
      <c r="AA20" s="213"/>
      <c r="AB20" s="213"/>
      <c r="AC20" s="213"/>
      <c r="AD20" s="214"/>
      <c r="AF20" s="143"/>
      <c r="AG20" s="140"/>
      <c r="AH20" s="143"/>
      <c r="AI20" s="140"/>
      <c r="AJ20" s="138"/>
    </row>
    <row r="21" spans="1:36">
      <c r="A21" s="14">
        <v>12</v>
      </c>
      <c r="B21" s="74"/>
      <c r="C21" s="4">
        <f>C44</f>
        <v>8237</v>
      </c>
      <c r="D21" s="5"/>
      <c r="E21" s="87" t="str">
        <f t="shared" si="1"/>
        <v/>
      </c>
      <c r="F21" s="207"/>
      <c r="G21" s="212"/>
      <c r="H21" s="213"/>
      <c r="I21" s="213"/>
      <c r="J21" s="213"/>
      <c r="K21" s="213"/>
      <c r="L21" s="214"/>
      <c r="M21" s="20">
        <v>12</v>
      </c>
      <c r="N21" s="7"/>
      <c r="O21" s="7">
        <f>O44</f>
        <v>8678</v>
      </c>
      <c r="P21" s="5"/>
      <c r="Q21" s="87" t="str">
        <f t="shared" si="0"/>
        <v/>
      </c>
      <c r="R21" s="220"/>
      <c r="S21" s="212"/>
      <c r="T21" s="213"/>
      <c r="U21" s="213"/>
      <c r="V21" s="213"/>
      <c r="W21" s="213"/>
      <c r="X21" s="214"/>
      <c r="Y21" s="68">
        <v>12</v>
      </c>
      <c r="Z21" s="69"/>
      <c r="AA21" s="69">
        <f>AA44</f>
        <v>8538</v>
      </c>
      <c r="AB21" s="37"/>
      <c r="AC21" s="89" t="str">
        <f>IF(ISBLANK(Z21),"",(Z21-(AA21+AB21)))</f>
        <v/>
      </c>
      <c r="AD21" s="219"/>
      <c r="AF21" s="143"/>
      <c r="AG21" s="140"/>
      <c r="AH21" s="143"/>
      <c r="AI21" s="140"/>
      <c r="AJ21" s="138"/>
    </row>
    <row r="22" spans="1:36">
      <c r="A22" s="14">
        <v>11</v>
      </c>
      <c r="B22" s="74"/>
      <c r="C22" s="4">
        <f>C43</f>
        <v>8254</v>
      </c>
      <c r="D22" s="5"/>
      <c r="E22" s="87" t="str">
        <f t="shared" si="1"/>
        <v/>
      </c>
      <c r="F22" s="207"/>
      <c r="G22" s="212"/>
      <c r="H22" s="213"/>
      <c r="I22" s="213"/>
      <c r="J22" s="213"/>
      <c r="K22" s="213"/>
      <c r="L22" s="214"/>
      <c r="M22" s="20">
        <v>11</v>
      </c>
      <c r="N22" s="7"/>
      <c r="O22" s="7">
        <f>O43</f>
        <v>8687</v>
      </c>
      <c r="P22" s="5"/>
      <c r="Q22" s="87" t="str">
        <f t="shared" si="0"/>
        <v/>
      </c>
      <c r="R22" s="220"/>
      <c r="S22" s="212"/>
      <c r="T22" s="213"/>
      <c r="U22" s="213"/>
      <c r="V22" s="213"/>
      <c r="W22" s="213"/>
      <c r="X22" s="214"/>
      <c r="Y22" s="20">
        <v>11</v>
      </c>
      <c r="Z22" s="7"/>
      <c r="AA22" s="7">
        <f>AA43</f>
        <v>8410</v>
      </c>
      <c r="AB22" s="5"/>
      <c r="AC22" s="88" t="str">
        <f>IF(ISBLANK(Z22),"",(Z22-(AA22+AB22)))</f>
        <v/>
      </c>
      <c r="AD22" s="220"/>
      <c r="AF22" s="143"/>
      <c r="AG22" s="140"/>
      <c r="AH22" s="143"/>
      <c r="AI22" s="140"/>
      <c r="AJ22" s="138"/>
    </row>
    <row r="23" spans="1:36">
      <c r="A23" s="14">
        <v>10</v>
      </c>
      <c r="B23" s="74"/>
      <c r="C23" s="4">
        <f>C42</f>
        <v>8373</v>
      </c>
      <c r="D23" s="5"/>
      <c r="E23" s="87" t="str">
        <f t="shared" si="1"/>
        <v/>
      </c>
      <c r="F23" s="207"/>
      <c r="G23" s="212"/>
      <c r="H23" s="213"/>
      <c r="I23" s="213"/>
      <c r="J23" s="213"/>
      <c r="K23" s="213"/>
      <c r="L23" s="214"/>
      <c r="M23" s="20">
        <v>10</v>
      </c>
      <c r="N23" s="7"/>
      <c r="O23" s="7">
        <f>O42</f>
        <v>8796</v>
      </c>
      <c r="P23" s="5"/>
      <c r="Q23" s="87" t="str">
        <f t="shared" si="0"/>
        <v/>
      </c>
      <c r="R23" s="220"/>
      <c r="S23" s="212"/>
      <c r="T23" s="213"/>
      <c r="U23" s="213"/>
      <c r="V23" s="213"/>
      <c r="W23" s="213"/>
      <c r="X23" s="214"/>
      <c r="Y23" s="20">
        <v>10</v>
      </c>
      <c r="Z23" s="7"/>
      <c r="AA23" s="7">
        <f>AA42</f>
        <v>8423</v>
      </c>
      <c r="AB23" s="5"/>
      <c r="AC23" s="88" t="str">
        <f t="shared" ref="AC23:AC44" si="2">IF(ISBLANK(Z23),"",(Z23-(AA23+AB23)))</f>
        <v/>
      </c>
      <c r="AD23" s="220"/>
      <c r="AF23" s="143"/>
      <c r="AG23" s="140"/>
      <c r="AH23" s="143"/>
      <c r="AI23" s="140"/>
      <c r="AJ23" s="138"/>
    </row>
    <row r="24" spans="1:36" ht="15" thickBot="1">
      <c r="A24" s="14">
        <v>9</v>
      </c>
      <c r="B24" s="74"/>
      <c r="C24" s="4">
        <f>C41</f>
        <v>8425</v>
      </c>
      <c r="D24" s="5"/>
      <c r="E24" s="87" t="str">
        <f t="shared" si="1"/>
        <v/>
      </c>
      <c r="F24" s="207"/>
      <c r="G24" s="215"/>
      <c r="H24" s="158"/>
      <c r="I24" s="158"/>
      <c r="J24" s="158"/>
      <c r="K24" s="158"/>
      <c r="L24" s="159"/>
      <c r="M24" s="20">
        <v>9</v>
      </c>
      <c r="N24" s="7"/>
      <c r="O24" s="7">
        <f>O41</f>
        <v>8855</v>
      </c>
      <c r="P24" s="5"/>
      <c r="Q24" s="87" t="str">
        <f t="shared" si="0"/>
        <v/>
      </c>
      <c r="R24" s="220"/>
      <c r="S24" s="215"/>
      <c r="T24" s="158"/>
      <c r="U24" s="158"/>
      <c r="V24" s="158"/>
      <c r="W24" s="158"/>
      <c r="X24" s="159"/>
      <c r="Y24" s="20">
        <v>9</v>
      </c>
      <c r="Z24" s="7"/>
      <c r="AA24" s="7">
        <f>AA41</f>
        <v>8525</v>
      </c>
      <c r="AB24" s="5"/>
      <c r="AC24" s="88" t="str">
        <f t="shared" si="2"/>
        <v/>
      </c>
      <c r="AD24" s="220"/>
      <c r="AF24" s="143"/>
      <c r="AG24" s="140"/>
      <c r="AH24" s="143"/>
      <c r="AI24" s="140"/>
      <c r="AJ24" s="138"/>
    </row>
    <row r="25" spans="1:36">
      <c r="A25" s="20">
        <v>8</v>
      </c>
      <c r="B25" s="75"/>
      <c r="C25" s="7">
        <f>C40</f>
        <v>8643</v>
      </c>
      <c r="D25" s="5"/>
      <c r="E25" s="87" t="str">
        <f t="shared" si="1"/>
        <v/>
      </c>
      <c r="F25" s="207"/>
      <c r="G25" s="68">
        <v>8</v>
      </c>
      <c r="H25" s="81"/>
      <c r="I25" s="69">
        <f>I40</f>
        <v>8626</v>
      </c>
      <c r="J25" s="37"/>
      <c r="K25" s="91" t="str">
        <f t="shared" ref="K25:K40" si="3">IF(ISBLANK(H25),"",(H25-(I25+J25)))</f>
        <v/>
      </c>
      <c r="L25" s="206"/>
      <c r="M25" s="21">
        <v>8</v>
      </c>
      <c r="N25" s="8"/>
      <c r="O25" s="8">
        <f>O40</f>
        <v>8930</v>
      </c>
      <c r="P25" s="5"/>
      <c r="Q25" s="87" t="str">
        <f t="shared" si="0"/>
        <v/>
      </c>
      <c r="R25" s="220"/>
      <c r="S25" s="52">
        <v>8</v>
      </c>
      <c r="T25" s="85"/>
      <c r="U25" s="53">
        <f>U40</f>
        <v>8976</v>
      </c>
      <c r="V25" s="37"/>
      <c r="W25" s="91" t="str">
        <f t="shared" ref="W25:W40" si="4">IF(ISBLANK(T25),"",(T25-(U25+V25)))</f>
        <v/>
      </c>
      <c r="X25" s="219"/>
      <c r="Y25" s="14">
        <v>8</v>
      </c>
      <c r="Z25" s="4"/>
      <c r="AA25" s="4">
        <f>AA40</f>
        <v>8673</v>
      </c>
      <c r="AB25" s="5"/>
      <c r="AC25" s="88" t="str">
        <f t="shared" si="2"/>
        <v/>
      </c>
      <c r="AD25" s="220"/>
      <c r="AF25" s="141" t="s">
        <v>84</v>
      </c>
      <c r="AG25" s="142">
        <f>SUM(B25:B28,H25:H28)/8 - SUM(C25:C28,I25:I28)/8</f>
        <v>-8710.875</v>
      </c>
      <c r="AH25" s="141" t="s">
        <v>84</v>
      </c>
      <c r="AI25" s="142">
        <f>SUM(N17:N24)/8 - SUM(O17:P24)/8</f>
        <v>-8681.625</v>
      </c>
      <c r="AJ25" s="138">
        <f>AG25-AI25</f>
        <v>-29.25</v>
      </c>
    </row>
    <row r="26" spans="1:36">
      <c r="A26" s="20">
        <v>7</v>
      </c>
      <c r="B26" s="75"/>
      <c r="C26" s="7">
        <f>C39</f>
        <v>8647</v>
      </c>
      <c r="D26" s="5"/>
      <c r="E26" s="87" t="str">
        <f t="shared" si="1"/>
        <v/>
      </c>
      <c r="F26" s="207"/>
      <c r="G26" s="20">
        <v>7</v>
      </c>
      <c r="H26" s="75"/>
      <c r="I26" s="7">
        <f>I39</f>
        <v>8624</v>
      </c>
      <c r="J26" s="5"/>
      <c r="K26" s="87" t="str">
        <f t="shared" si="3"/>
        <v/>
      </c>
      <c r="L26" s="207"/>
      <c r="M26" s="21">
        <v>7</v>
      </c>
      <c r="N26" s="8"/>
      <c r="O26" s="8">
        <f>O39</f>
        <v>8898</v>
      </c>
      <c r="P26" s="5"/>
      <c r="Q26" s="87" t="str">
        <f t="shared" si="0"/>
        <v/>
      </c>
      <c r="R26" s="220"/>
      <c r="S26" s="21">
        <v>7</v>
      </c>
      <c r="T26" s="76"/>
      <c r="U26" s="8">
        <f>U39</f>
        <v>8949</v>
      </c>
      <c r="V26" s="5"/>
      <c r="W26" s="87" t="str">
        <f t="shared" si="4"/>
        <v/>
      </c>
      <c r="X26" s="220"/>
      <c r="Y26" s="14">
        <v>7</v>
      </c>
      <c r="Z26" s="4"/>
      <c r="AA26" s="4">
        <f>AA39</f>
        <v>8617</v>
      </c>
      <c r="AB26" s="5"/>
      <c r="AC26" s="88" t="str">
        <f t="shared" si="2"/>
        <v/>
      </c>
      <c r="AD26" s="220"/>
      <c r="AF26" s="141"/>
      <c r="AG26" s="142"/>
      <c r="AH26" s="141"/>
      <c r="AI26" s="142"/>
      <c r="AJ26" s="138"/>
    </row>
    <row r="27" spans="1:36">
      <c r="A27" s="20">
        <v>6</v>
      </c>
      <c r="B27" s="75"/>
      <c r="C27" s="7">
        <f>C38</f>
        <v>8723</v>
      </c>
      <c r="D27" s="5"/>
      <c r="E27" s="87" t="str">
        <f t="shared" si="1"/>
        <v/>
      </c>
      <c r="F27" s="207"/>
      <c r="G27" s="20">
        <v>6</v>
      </c>
      <c r="H27" s="75"/>
      <c r="I27" s="7">
        <f>I38</f>
        <v>8701</v>
      </c>
      <c r="J27" s="5"/>
      <c r="K27" s="87" t="str">
        <f t="shared" si="3"/>
        <v/>
      </c>
      <c r="L27" s="207"/>
      <c r="M27" s="21">
        <v>6</v>
      </c>
      <c r="N27" s="8"/>
      <c r="O27" s="8">
        <f>O38</f>
        <v>8866</v>
      </c>
      <c r="P27" s="5"/>
      <c r="Q27" s="87" t="str">
        <f t="shared" si="0"/>
        <v/>
      </c>
      <c r="R27" s="220"/>
      <c r="S27" s="21">
        <v>6</v>
      </c>
      <c r="T27" s="76"/>
      <c r="U27" s="8">
        <f>U38</f>
        <v>8917</v>
      </c>
      <c r="V27" s="5"/>
      <c r="W27" s="87" t="str">
        <f t="shared" si="4"/>
        <v/>
      </c>
      <c r="X27" s="220"/>
      <c r="Y27" s="14">
        <v>6</v>
      </c>
      <c r="Z27" s="4"/>
      <c r="AA27" s="4">
        <f>AA38</f>
        <v>8685</v>
      </c>
      <c r="AB27" s="5"/>
      <c r="AC27" s="88" t="str">
        <f t="shared" si="2"/>
        <v/>
      </c>
      <c r="AD27" s="220"/>
      <c r="AF27" s="141"/>
      <c r="AG27" s="142"/>
      <c r="AH27" s="141"/>
      <c r="AI27" s="142"/>
      <c r="AJ27" s="138"/>
    </row>
    <row r="28" spans="1:36">
      <c r="A28" s="20">
        <v>5</v>
      </c>
      <c r="B28" s="75"/>
      <c r="C28" s="7">
        <f>C37</f>
        <v>8874</v>
      </c>
      <c r="D28" s="5"/>
      <c r="E28" s="87" t="str">
        <f t="shared" si="1"/>
        <v/>
      </c>
      <c r="F28" s="207"/>
      <c r="G28" s="20">
        <v>5</v>
      </c>
      <c r="H28" s="75"/>
      <c r="I28" s="7">
        <f>I37</f>
        <v>8849</v>
      </c>
      <c r="J28" s="5"/>
      <c r="K28" s="87" t="str">
        <f t="shared" si="3"/>
        <v/>
      </c>
      <c r="L28" s="207"/>
      <c r="M28" s="21">
        <v>5</v>
      </c>
      <c r="N28" s="8"/>
      <c r="O28" s="8">
        <f>O37</f>
        <v>8879</v>
      </c>
      <c r="P28" s="5"/>
      <c r="Q28" s="87" t="str">
        <f t="shared" si="0"/>
        <v/>
      </c>
      <c r="R28" s="220"/>
      <c r="S28" s="21">
        <v>5</v>
      </c>
      <c r="T28" s="76"/>
      <c r="U28" s="8">
        <f>U37</f>
        <v>8930</v>
      </c>
      <c r="V28" s="5"/>
      <c r="W28" s="87" t="str">
        <f t="shared" si="4"/>
        <v/>
      </c>
      <c r="X28" s="220"/>
      <c r="Y28" s="14">
        <v>5</v>
      </c>
      <c r="Z28" s="4"/>
      <c r="AA28" s="4">
        <f>AA37</f>
        <v>8922</v>
      </c>
      <c r="AB28" s="5"/>
      <c r="AC28" s="88" t="str">
        <f t="shared" si="2"/>
        <v/>
      </c>
      <c r="AD28" s="220"/>
      <c r="AF28" s="141"/>
      <c r="AG28" s="142"/>
      <c r="AH28" s="141"/>
      <c r="AI28" s="142"/>
      <c r="AJ28" s="138"/>
    </row>
    <row r="29" spans="1:36">
      <c r="A29" s="21">
        <v>4</v>
      </c>
      <c r="B29" s="76"/>
      <c r="C29" s="8">
        <f>C36</f>
        <v>8972</v>
      </c>
      <c r="D29" s="5"/>
      <c r="E29" s="87" t="str">
        <f t="shared" si="1"/>
        <v/>
      </c>
      <c r="F29" s="207"/>
      <c r="G29" s="21">
        <v>4</v>
      </c>
      <c r="H29" s="76"/>
      <c r="I29" s="8">
        <f>I36</f>
        <v>8946</v>
      </c>
      <c r="J29" s="5"/>
      <c r="K29" s="87" t="str">
        <f t="shared" si="3"/>
        <v/>
      </c>
      <c r="L29" s="207"/>
      <c r="M29" s="21">
        <v>4</v>
      </c>
      <c r="N29" s="8"/>
      <c r="O29" s="8">
        <f>O36</f>
        <v>8913</v>
      </c>
      <c r="P29" s="5"/>
      <c r="Q29" s="87" t="str">
        <f t="shared" si="0"/>
        <v/>
      </c>
      <c r="R29" s="220"/>
      <c r="S29" s="21">
        <v>4</v>
      </c>
      <c r="T29" s="76"/>
      <c r="U29" s="8">
        <f>U36</f>
        <v>8966</v>
      </c>
      <c r="V29" s="5"/>
      <c r="W29" s="87" t="str">
        <f t="shared" si="4"/>
        <v/>
      </c>
      <c r="X29" s="220"/>
      <c r="Y29" s="21">
        <v>4</v>
      </c>
      <c r="Z29" s="8"/>
      <c r="AA29" s="8">
        <f>AA36</f>
        <v>9036</v>
      </c>
      <c r="AB29" s="5"/>
      <c r="AC29" s="88" t="str">
        <f t="shared" si="2"/>
        <v/>
      </c>
      <c r="AD29" s="220"/>
      <c r="AF29" s="147" t="s">
        <v>83</v>
      </c>
      <c r="AG29" s="144">
        <f>SUM(B29:B32,H29:H32)/8 - SUM(C29:C32,I29:I32)/8</f>
        <v>-8978</v>
      </c>
      <c r="AH29" s="147" t="s">
        <v>83</v>
      </c>
      <c r="AI29" s="144">
        <f>SUM(N25:N32,T29:T32)/12 - SUM(O25:P32,U29:V32)/12</f>
        <v>-8970.5833333333339</v>
      </c>
      <c r="AJ29" s="138">
        <f>AG29-AI29</f>
        <v>-7.4166666666660603</v>
      </c>
    </row>
    <row r="30" spans="1:36">
      <c r="A30" s="21">
        <v>3</v>
      </c>
      <c r="B30" s="76"/>
      <c r="C30" s="8">
        <f>C35</f>
        <v>8927</v>
      </c>
      <c r="D30" s="5"/>
      <c r="E30" s="87" t="str">
        <f t="shared" si="1"/>
        <v/>
      </c>
      <c r="F30" s="207"/>
      <c r="G30" s="21">
        <v>3</v>
      </c>
      <c r="H30" s="76"/>
      <c r="I30" s="8">
        <f>I35</f>
        <v>8902</v>
      </c>
      <c r="J30" s="5"/>
      <c r="K30" s="87" t="str">
        <f t="shared" si="3"/>
        <v/>
      </c>
      <c r="L30" s="207"/>
      <c r="M30" s="21">
        <v>3</v>
      </c>
      <c r="N30" s="8"/>
      <c r="O30" s="8">
        <f>O35</f>
        <v>8922</v>
      </c>
      <c r="P30" s="5"/>
      <c r="Q30" s="87" t="str">
        <f t="shared" si="0"/>
        <v/>
      </c>
      <c r="R30" s="220"/>
      <c r="S30" s="21">
        <v>3</v>
      </c>
      <c r="T30" s="76"/>
      <c r="U30" s="8">
        <f>U35</f>
        <v>8975</v>
      </c>
      <c r="V30" s="5"/>
      <c r="W30" s="87" t="str">
        <f t="shared" si="4"/>
        <v/>
      </c>
      <c r="X30" s="220"/>
      <c r="Y30" s="21">
        <v>3</v>
      </c>
      <c r="Z30" s="8"/>
      <c r="AA30" s="8">
        <f>AA35</f>
        <v>9058</v>
      </c>
      <c r="AB30" s="5"/>
      <c r="AC30" s="88" t="str">
        <f t="shared" si="2"/>
        <v/>
      </c>
      <c r="AD30" s="220"/>
      <c r="AF30" s="147"/>
      <c r="AG30" s="144"/>
      <c r="AH30" s="147"/>
      <c r="AI30" s="144"/>
      <c r="AJ30" s="138"/>
    </row>
    <row r="31" spans="1:36">
      <c r="A31" s="21">
        <v>2</v>
      </c>
      <c r="B31" s="76"/>
      <c r="C31" s="8">
        <f>C34</f>
        <v>8969</v>
      </c>
      <c r="D31" s="5"/>
      <c r="E31" s="87" t="str">
        <f t="shared" si="1"/>
        <v/>
      </c>
      <c r="F31" s="207"/>
      <c r="G31" s="21">
        <v>2</v>
      </c>
      <c r="H31" s="76"/>
      <c r="I31" s="8">
        <f>I34</f>
        <v>8944</v>
      </c>
      <c r="J31" s="5"/>
      <c r="K31" s="87" t="str">
        <f t="shared" si="3"/>
        <v/>
      </c>
      <c r="L31" s="207"/>
      <c r="M31" s="21">
        <v>2</v>
      </c>
      <c r="N31" s="8"/>
      <c r="O31" s="8">
        <f>O34</f>
        <v>9020</v>
      </c>
      <c r="P31" s="5"/>
      <c r="Q31" s="87" t="str">
        <f t="shared" si="0"/>
        <v/>
      </c>
      <c r="R31" s="220"/>
      <c r="S31" s="21">
        <v>2</v>
      </c>
      <c r="T31" s="76"/>
      <c r="U31" s="8">
        <f>U34</f>
        <v>9068</v>
      </c>
      <c r="V31" s="5"/>
      <c r="W31" s="87" t="str">
        <f t="shared" si="4"/>
        <v/>
      </c>
      <c r="X31" s="220"/>
      <c r="Y31" s="21">
        <v>2</v>
      </c>
      <c r="Z31" s="8"/>
      <c r="AA31" s="8">
        <f>AA34</f>
        <v>9242</v>
      </c>
      <c r="AB31" s="5"/>
      <c r="AC31" s="88" t="str">
        <f t="shared" si="2"/>
        <v/>
      </c>
      <c r="AD31" s="220"/>
      <c r="AF31" s="147"/>
      <c r="AG31" s="144"/>
      <c r="AH31" s="147"/>
      <c r="AI31" s="144"/>
      <c r="AJ31" s="138"/>
    </row>
    <row r="32" spans="1:36" ht="15" thickBot="1">
      <c r="A32" s="100">
        <v>1</v>
      </c>
      <c r="B32" s="101"/>
      <c r="C32" s="102">
        <f>C33</f>
        <v>9096</v>
      </c>
      <c r="D32" s="40"/>
      <c r="E32" s="92" t="str">
        <f t="shared" si="1"/>
        <v/>
      </c>
      <c r="F32" s="208"/>
      <c r="G32" s="100">
        <v>1</v>
      </c>
      <c r="H32" s="101"/>
      <c r="I32" s="102">
        <f>I33</f>
        <v>9068</v>
      </c>
      <c r="J32" s="40"/>
      <c r="K32" s="92" t="str">
        <f t="shared" si="3"/>
        <v/>
      </c>
      <c r="L32" s="208"/>
      <c r="M32" s="100">
        <v>1</v>
      </c>
      <c r="N32" s="102"/>
      <c r="O32" s="102">
        <f>O33</f>
        <v>9081</v>
      </c>
      <c r="P32" s="40"/>
      <c r="Q32" s="92" t="str">
        <f t="shared" si="0"/>
        <v/>
      </c>
      <c r="R32" s="221"/>
      <c r="S32" s="100">
        <v>1</v>
      </c>
      <c r="T32" s="101"/>
      <c r="U32" s="102">
        <f>U33</f>
        <v>9129</v>
      </c>
      <c r="V32" s="40"/>
      <c r="W32" s="92" t="str">
        <f t="shared" si="4"/>
        <v/>
      </c>
      <c r="X32" s="221"/>
      <c r="Y32" s="100">
        <v>1</v>
      </c>
      <c r="Z32" s="102"/>
      <c r="AA32" s="102">
        <f>AA33</f>
        <v>9568</v>
      </c>
      <c r="AB32" s="40"/>
      <c r="AC32" s="90" t="str">
        <f t="shared" si="2"/>
        <v/>
      </c>
      <c r="AD32" s="221"/>
      <c r="AF32" s="150"/>
      <c r="AG32" s="145"/>
      <c r="AH32" s="150"/>
      <c r="AI32" s="145"/>
      <c r="AJ32" s="139"/>
    </row>
    <row r="33" spans="1:36">
      <c r="A33" s="95">
        <v>1</v>
      </c>
      <c r="B33" s="96"/>
      <c r="C33" s="97">
        <f t="shared" ref="C33:C49" si="5">G72</f>
        <v>9096</v>
      </c>
      <c r="D33" s="32"/>
      <c r="E33" s="98" t="str">
        <f t="shared" si="1"/>
        <v/>
      </c>
      <c r="F33" s="103" t="str">
        <f>IF(OR(ISBLANK(B32),ISBLANK(B33)),"",(B33-(C33+D33)-(B32-(C32+D32))))</f>
        <v/>
      </c>
      <c r="G33" s="95">
        <v>1</v>
      </c>
      <c r="H33" s="96"/>
      <c r="I33" s="97">
        <f t="shared" ref="I33:I40" si="6">O72</f>
        <v>9068</v>
      </c>
      <c r="J33" s="32"/>
      <c r="K33" s="98" t="str">
        <f t="shared" si="3"/>
        <v/>
      </c>
      <c r="L33" s="103" t="str">
        <f>IF(OR(ISBLANK(H32),ISBLANK(H33)),"",(H33-(I33+J33)-(H32-(I32+J32))))</f>
        <v/>
      </c>
      <c r="M33" s="95">
        <v>1</v>
      </c>
      <c r="N33" s="97"/>
      <c r="O33" s="97">
        <f t="shared" ref="O33:O57" si="7">X72</f>
        <v>9081</v>
      </c>
      <c r="P33" s="32"/>
      <c r="Q33" s="98" t="str">
        <f t="shared" si="0"/>
        <v/>
      </c>
      <c r="R33" s="103" t="str">
        <f>IF(OR(ISBLANK(N32),ISBLANK(N33)),"",(N33-(O33+P33)-(N32-(O32+P32))))</f>
        <v/>
      </c>
      <c r="S33" s="95">
        <v>1</v>
      </c>
      <c r="T33" s="96"/>
      <c r="U33" s="97">
        <f>O83</f>
        <v>9129</v>
      </c>
      <c r="V33" s="32"/>
      <c r="W33" s="98" t="str">
        <f t="shared" si="4"/>
        <v/>
      </c>
      <c r="X33" s="103" t="str">
        <f>IF(OR(ISBLANK(T32),ISBLANK(T33)),"",(T33-(U33+V33)-(T32-(U32+V32))))</f>
        <v/>
      </c>
      <c r="Y33" s="95">
        <v>1</v>
      </c>
      <c r="Z33" s="97"/>
      <c r="AA33" s="97">
        <f t="shared" ref="AA33:AA44" si="8">AG72</f>
        <v>9568</v>
      </c>
      <c r="AB33" s="32"/>
      <c r="AC33" s="104" t="str">
        <f t="shared" si="2"/>
        <v/>
      </c>
      <c r="AD33" s="103" t="str">
        <f>IF(OR(ISBLANK(Z32),ISBLANK(Z33)),"",(Z33-(AA33+AB33)-(Z32-(AA32+AB32))))</f>
        <v/>
      </c>
      <c r="AF33" s="146" t="s">
        <v>83</v>
      </c>
      <c r="AG33" s="225">
        <f>SUM(B33:B36,H33:H36)/8 - SUM(C33:C36,I33:I36)/8</f>
        <v>-8978</v>
      </c>
      <c r="AH33" s="151" t="s">
        <v>83</v>
      </c>
      <c r="AI33" s="148">
        <f>SUM(N33:N40,T33:T36)/12 - SUM(O33:P40,U33:V36)/12</f>
        <v>-8970.5833333333339</v>
      </c>
      <c r="AJ33" s="250">
        <f>AG33-AI33</f>
        <v>-7.4166666666660603</v>
      </c>
    </row>
    <row r="34" spans="1:36">
      <c r="A34" s="21">
        <v>2</v>
      </c>
      <c r="B34" s="76"/>
      <c r="C34" s="8">
        <f t="shared" si="5"/>
        <v>8969</v>
      </c>
      <c r="D34" s="5"/>
      <c r="E34" s="87" t="str">
        <f t="shared" si="1"/>
        <v/>
      </c>
      <c r="F34" s="78" t="str">
        <f>IF(OR(ISBLANK(B31),ISBLANK(B34)),"",(B34-(C34+D34)-(B31-(C31+D31))))</f>
        <v/>
      </c>
      <c r="G34" s="21">
        <v>2</v>
      </c>
      <c r="H34" s="76"/>
      <c r="I34" s="8">
        <f t="shared" si="6"/>
        <v>8944</v>
      </c>
      <c r="J34" s="5"/>
      <c r="K34" s="87" t="str">
        <f t="shared" si="3"/>
        <v/>
      </c>
      <c r="L34" s="78" t="str">
        <f>IF(OR(ISBLANK(H31),ISBLANK(H34)),"",(H34-(I34+J34)-(H31-(I31+J31))))</f>
        <v/>
      </c>
      <c r="M34" s="21">
        <v>2</v>
      </c>
      <c r="N34" s="8"/>
      <c r="O34" s="8">
        <f t="shared" si="7"/>
        <v>9020</v>
      </c>
      <c r="P34" s="5"/>
      <c r="Q34" s="87" t="str">
        <f t="shared" si="0"/>
        <v/>
      </c>
      <c r="R34" s="78" t="str">
        <f>IF(OR(ISBLANK(N31),ISBLANK(N34)),"",(N34-(O34+P34)-(N31-(O31+P31))))</f>
        <v/>
      </c>
      <c r="S34" s="21">
        <v>2</v>
      </c>
      <c r="T34" s="76"/>
      <c r="U34" s="8">
        <f>O84</f>
        <v>9068</v>
      </c>
      <c r="V34" s="5"/>
      <c r="W34" s="87" t="str">
        <f t="shared" si="4"/>
        <v/>
      </c>
      <c r="X34" s="78" t="str">
        <f>IF(OR(ISBLANK(T31),ISBLANK(T34)),"",(T34-(U34+V34)-(T31-(U31+V31))))</f>
        <v/>
      </c>
      <c r="Y34" s="21">
        <v>2</v>
      </c>
      <c r="Z34" s="8"/>
      <c r="AA34" s="8">
        <f t="shared" si="8"/>
        <v>9242</v>
      </c>
      <c r="AB34" s="5"/>
      <c r="AC34" s="88" t="str">
        <f t="shared" si="2"/>
        <v/>
      </c>
      <c r="AD34" s="78" t="str">
        <f>IF(OR(ISBLANK(Z31),ISBLANK(Z34)),"",(Z34-(AA34+AB34)-(Z31-(AA31+AB31))))</f>
        <v/>
      </c>
      <c r="AF34" s="147"/>
      <c r="AG34" s="144"/>
      <c r="AH34" s="147"/>
      <c r="AI34" s="144"/>
      <c r="AJ34" s="138"/>
    </row>
    <row r="35" spans="1:36">
      <c r="A35" s="21">
        <v>3</v>
      </c>
      <c r="B35" s="76"/>
      <c r="C35" s="8">
        <f t="shared" si="5"/>
        <v>8927</v>
      </c>
      <c r="D35" s="5"/>
      <c r="E35" s="87" t="str">
        <f t="shared" si="1"/>
        <v/>
      </c>
      <c r="F35" s="78" t="str">
        <f>IF(OR(ISBLANK(B30),ISBLANK(B35)),"",(B35-(C35+D35)-(B30-(C30+D30))))</f>
        <v/>
      </c>
      <c r="G35" s="21">
        <v>3</v>
      </c>
      <c r="H35" s="76"/>
      <c r="I35" s="8">
        <f t="shared" si="6"/>
        <v>8902</v>
      </c>
      <c r="J35" s="5"/>
      <c r="K35" s="87" t="str">
        <f t="shared" si="3"/>
        <v/>
      </c>
      <c r="L35" s="78" t="str">
        <f>IF(OR(ISBLANK(H30),ISBLANK(H35)),"",(H35-(I35+J35)-(H30-(I30+J30))))</f>
        <v/>
      </c>
      <c r="M35" s="21">
        <v>3</v>
      </c>
      <c r="N35" s="8"/>
      <c r="O35" s="8">
        <f t="shared" si="7"/>
        <v>8922</v>
      </c>
      <c r="P35" s="5"/>
      <c r="Q35" s="87" t="str">
        <f t="shared" si="0"/>
        <v/>
      </c>
      <c r="R35" s="78" t="str">
        <f>IF(OR(ISBLANK(N30),ISBLANK(N35)),"",(N35-(O35+P35)-(N30-(O30+P30))))</f>
        <v/>
      </c>
      <c r="S35" s="21">
        <v>3</v>
      </c>
      <c r="T35" s="76"/>
      <c r="U35" s="8">
        <f>O85</f>
        <v>8975</v>
      </c>
      <c r="V35" s="5"/>
      <c r="W35" s="87" t="str">
        <f t="shared" si="4"/>
        <v/>
      </c>
      <c r="X35" s="78" t="str">
        <f>IF(OR(ISBLANK(T30),ISBLANK(T35)),"",(T35-(U35+V35)-(T30-(U30+V30))))</f>
        <v/>
      </c>
      <c r="Y35" s="21">
        <v>3</v>
      </c>
      <c r="Z35" s="8"/>
      <c r="AA35" s="8">
        <f t="shared" si="8"/>
        <v>9058</v>
      </c>
      <c r="AB35" s="5"/>
      <c r="AC35" s="88" t="str">
        <f t="shared" si="2"/>
        <v/>
      </c>
      <c r="AD35" s="78" t="str">
        <f>IF(OR(ISBLANK(Z30),ISBLANK(Z35)),"",(Z35-(AA35+AB35)-(Z30-(AA30+AB30))))</f>
        <v/>
      </c>
      <c r="AF35" s="147"/>
      <c r="AG35" s="144"/>
      <c r="AH35" s="147"/>
      <c r="AI35" s="144"/>
      <c r="AJ35" s="138"/>
    </row>
    <row r="36" spans="1:36">
      <c r="A36" s="21">
        <v>4</v>
      </c>
      <c r="B36" s="76"/>
      <c r="C36" s="8">
        <f t="shared" si="5"/>
        <v>8972</v>
      </c>
      <c r="D36" s="5"/>
      <c r="E36" s="87" t="str">
        <f t="shared" si="1"/>
        <v/>
      </c>
      <c r="F36" s="78" t="str">
        <f>IF(OR(ISBLANK(B29),ISBLANK(B36)),"",(B36-(C36+D36)-(B29-(C29+D29))))</f>
        <v/>
      </c>
      <c r="G36" s="21">
        <v>4</v>
      </c>
      <c r="H36" s="76"/>
      <c r="I36" s="8">
        <f t="shared" si="6"/>
        <v>8946</v>
      </c>
      <c r="J36" s="5"/>
      <c r="K36" s="87" t="str">
        <f t="shared" si="3"/>
        <v/>
      </c>
      <c r="L36" s="78" t="str">
        <f>IF(OR(ISBLANK(H29),ISBLANK(H36)),"",(H36-(I36+J36)-(H29-(I29+J29))))</f>
        <v/>
      </c>
      <c r="M36" s="21">
        <v>4</v>
      </c>
      <c r="N36" s="8"/>
      <c r="O36" s="8">
        <f t="shared" si="7"/>
        <v>8913</v>
      </c>
      <c r="P36" s="5"/>
      <c r="Q36" s="87" t="str">
        <f t="shared" si="0"/>
        <v/>
      </c>
      <c r="R36" s="78" t="str">
        <f>IF(OR(ISBLANK(N29),ISBLANK(N36)),"",(N36-(O36+P36)-(N29-(O29+P29))))</f>
        <v/>
      </c>
      <c r="S36" s="21">
        <v>4</v>
      </c>
      <c r="T36" s="76"/>
      <c r="U36" s="8">
        <f t="shared" ref="U36:U40" si="9">O86</f>
        <v>8966</v>
      </c>
      <c r="V36" s="5"/>
      <c r="W36" s="87" t="str">
        <f t="shared" si="4"/>
        <v/>
      </c>
      <c r="X36" s="78" t="str">
        <f>IF(OR(ISBLANK(T29),ISBLANK(T36)),"",(T36-(U36+V36)-(T29-(U29+V29))))</f>
        <v/>
      </c>
      <c r="Y36" s="21">
        <v>4</v>
      </c>
      <c r="Z36" s="8"/>
      <c r="AA36" s="8">
        <f t="shared" si="8"/>
        <v>9036</v>
      </c>
      <c r="AB36" s="5"/>
      <c r="AC36" s="88" t="str">
        <f t="shared" si="2"/>
        <v/>
      </c>
      <c r="AD36" s="78" t="str">
        <f>IF(OR(ISBLANK(Z29),ISBLANK(Z36)),"",(Z36-(AA36+AB36)-(Z29-(AA29+AB29))))</f>
        <v/>
      </c>
      <c r="AF36" s="147"/>
      <c r="AG36" s="144"/>
      <c r="AH36" s="147"/>
      <c r="AI36" s="144"/>
      <c r="AJ36" s="138"/>
    </row>
    <row r="37" spans="1:36">
      <c r="A37" s="20">
        <v>5</v>
      </c>
      <c r="B37" s="75"/>
      <c r="C37" s="7">
        <f t="shared" si="5"/>
        <v>8874</v>
      </c>
      <c r="D37" s="5"/>
      <c r="E37" s="87" t="str">
        <f t="shared" si="1"/>
        <v/>
      </c>
      <c r="F37" s="78" t="str">
        <f>IF(OR(ISBLANK(B28),ISBLANK(B37)),"",(B37-(C37+D37)-(B28-(C28+D28))))</f>
        <v/>
      </c>
      <c r="G37" s="20">
        <v>5</v>
      </c>
      <c r="H37" s="75"/>
      <c r="I37" s="7">
        <f t="shared" si="6"/>
        <v>8849</v>
      </c>
      <c r="J37" s="5"/>
      <c r="K37" s="87" t="str">
        <f t="shared" si="3"/>
        <v/>
      </c>
      <c r="L37" s="78" t="str">
        <f>IF(OR(ISBLANK(H28),ISBLANK(H37)),"",(H37-(I37+J37)-(H28-(I28+J28))))</f>
        <v/>
      </c>
      <c r="M37" s="21">
        <v>5</v>
      </c>
      <c r="N37" s="8"/>
      <c r="O37" s="8">
        <f t="shared" si="7"/>
        <v>8879</v>
      </c>
      <c r="P37" s="5"/>
      <c r="Q37" s="87" t="str">
        <f t="shared" si="0"/>
        <v/>
      </c>
      <c r="R37" s="78" t="str">
        <f>IF(OR(ISBLANK(N28),ISBLANK(N37)),"",(N37-(O37+P37)-(N28-(O28+P28))))</f>
        <v/>
      </c>
      <c r="S37" s="21">
        <v>5</v>
      </c>
      <c r="T37" s="76"/>
      <c r="U37" s="8">
        <f t="shared" si="9"/>
        <v>8930</v>
      </c>
      <c r="V37" s="5"/>
      <c r="W37" s="87" t="str">
        <f t="shared" si="4"/>
        <v/>
      </c>
      <c r="X37" s="78" t="str">
        <f>IF(OR(ISBLANK(T28),ISBLANK(T37)),"",(T37-(U37+V37)-(T28-(U28+V28))))</f>
        <v/>
      </c>
      <c r="Y37" s="14">
        <v>5</v>
      </c>
      <c r="Z37" s="4"/>
      <c r="AA37" s="4">
        <f t="shared" si="8"/>
        <v>8922</v>
      </c>
      <c r="AB37" s="5"/>
      <c r="AC37" s="88" t="str">
        <f t="shared" si="2"/>
        <v/>
      </c>
      <c r="AD37" s="78" t="str">
        <f>IF(OR(ISBLANK(Z28),ISBLANK(Z37)),"",(Z37-(AA37+AB37)-(Z28-(AA28+AB28))))</f>
        <v/>
      </c>
      <c r="AF37" s="141" t="s">
        <v>84</v>
      </c>
      <c r="AG37" s="142">
        <f>SUM(B37:B40,H37:H40)/8 - SUM(I37:I40,C37:C40)/8</f>
        <v>-8710.875</v>
      </c>
      <c r="AH37" s="141" t="s">
        <v>84</v>
      </c>
      <c r="AI37" s="142">
        <f>SUM(N41:N48)/8 - SUM(O41:P48)/8</f>
        <v>-8681.625</v>
      </c>
      <c r="AJ37" s="138">
        <f>AG37-AI37</f>
        <v>-29.25</v>
      </c>
    </row>
    <row r="38" spans="1:36">
      <c r="A38" s="20">
        <v>6</v>
      </c>
      <c r="B38" s="75"/>
      <c r="C38" s="7">
        <f t="shared" si="5"/>
        <v>8723</v>
      </c>
      <c r="D38" s="5"/>
      <c r="E38" s="87" t="str">
        <f t="shared" si="1"/>
        <v/>
      </c>
      <c r="F38" s="78" t="str">
        <f>IF(OR(ISBLANK(B27),ISBLANK(B38)),"",(B38-(C38+D38)-(B27-(C27+D27))))</f>
        <v/>
      </c>
      <c r="G38" s="20">
        <v>6</v>
      </c>
      <c r="H38" s="75"/>
      <c r="I38" s="7">
        <f t="shared" si="6"/>
        <v>8701</v>
      </c>
      <c r="J38" s="5"/>
      <c r="K38" s="87" t="str">
        <f t="shared" si="3"/>
        <v/>
      </c>
      <c r="L38" s="78" t="str">
        <f>IF(OR(ISBLANK(H27),ISBLANK(H38)),"",(H38-(I38+J38)-(H27-(I27+J27))))</f>
        <v/>
      </c>
      <c r="M38" s="21">
        <v>6</v>
      </c>
      <c r="N38" s="8"/>
      <c r="O38" s="8">
        <f t="shared" si="7"/>
        <v>8866</v>
      </c>
      <c r="P38" s="5"/>
      <c r="Q38" s="87" t="str">
        <f t="shared" si="0"/>
        <v/>
      </c>
      <c r="R38" s="78" t="str">
        <f>IF(OR(ISBLANK(N27),ISBLANK(N38)),"",(N38-(O38+P38)-(N27-(O27+P27))))</f>
        <v/>
      </c>
      <c r="S38" s="21">
        <v>6</v>
      </c>
      <c r="T38" s="76"/>
      <c r="U38" s="8">
        <f t="shared" si="9"/>
        <v>8917</v>
      </c>
      <c r="V38" s="5"/>
      <c r="W38" s="87" t="str">
        <f t="shared" si="4"/>
        <v/>
      </c>
      <c r="X38" s="78" t="str">
        <f>IF(OR(ISBLANK(T27),ISBLANK(T38)),"",(T38-(U38+V38)-(T27-(U27+V27))))</f>
        <v/>
      </c>
      <c r="Y38" s="14">
        <v>6</v>
      </c>
      <c r="Z38" s="4"/>
      <c r="AA38" s="4">
        <f t="shared" si="8"/>
        <v>8685</v>
      </c>
      <c r="AB38" s="5"/>
      <c r="AC38" s="88" t="str">
        <f t="shared" si="2"/>
        <v/>
      </c>
      <c r="AD38" s="78" t="str">
        <f>IF(OR(ISBLANK(Z27),ISBLANK(Z38)),"",(Z38-(AA38+AB38)-(Z27-(AA27+AB27))))</f>
        <v/>
      </c>
      <c r="AF38" s="141"/>
      <c r="AG38" s="142"/>
      <c r="AH38" s="141"/>
      <c r="AI38" s="142"/>
      <c r="AJ38" s="138"/>
    </row>
    <row r="39" spans="1:36">
      <c r="A39" s="20">
        <v>7</v>
      </c>
      <c r="B39" s="75"/>
      <c r="C39" s="7">
        <f t="shared" si="5"/>
        <v>8647</v>
      </c>
      <c r="D39" s="5"/>
      <c r="E39" s="87" t="str">
        <f t="shared" si="1"/>
        <v/>
      </c>
      <c r="F39" s="78" t="str">
        <f>IF(OR(ISBLANK(B26),ISBLANK(B39)),"",(B39-(C39+D39)-(B26-(C26+D26))))</f>
        <v/>
      </c>
      <c r="G39" s="20">
        <v>7</v>
      </c>
      <c r="H39" s="75"/>
      <c r="I39" s="7">
        <f t="shared" si="6"/>
        <v>8624</v>
      </c>
      <c r="J39" s="5"/>
      <c r="K39" s="87" t="str">
        <f t="shared" si="3"/>
        <v/>
      </c>
      <c r="L39" s="78" t="str">
        <f>IF(OR(ISBLANK(H26),ISBLANK(H39)),"",(H39-(I39+J39)-(H26-(I26+J26))))</f>
        <v/>
      </c>
      <c r="M39" s="21">
        <v>7</v>
      </c>
      <c r="N39" s="8"/>
      <c r="O39" s="8">
        <f t="shared" si="7"/>
        <v>8898</v>
      </c>
      <c r="P39" s="5"/>
      <c r="Q39" s="87" t="str">
        <f t="shared" si="0"/>
        <v/>
      </c>
      <c r="R39" s="78" t="str">
        <f>IF(OR(ISBLANK(N26),ISBLANK(N39)),"",(N39-(O39+P39)-(N26-(O26+P26))))</f>
        <v/>
      </c>
      <c r="S39" s="21">
        <v>7</v>
      </c>
      <c r="T39" s="76"/>
      <c r="U39" s="8">
        <f t="shared" si="9"/>
        <v>8949</v>
      </c>
      <c r="V39" s="5"/>
      <c r="W39" s="87" t="str">
        <f t="shared" si="4"/>
        <v/>
      </c>
      <c r="X39" s="78" t="str">
        <f>IF(OR(ISBLANK(T26),ISBLANK(T39)),"",(T39-(U39+V39)-(T26-(U26+V26))))</f>
        <v/>
      </c>
      <c r="Y39" s="14">
        <v>7</v>
      </c>
      <c r="Z39" s="4"/>
      <c r="AA39" s="4">
        <f t="shared" si="8"/>
        <v>8617</v>
      </c>
      <c r="AB39" s="5"/>
      <c r="AC39" s="88" t="str">
        <f t="shared" si="2"/>
        <v/>
      </c>
      <c r="AD39" s="78" t="str">
        <f>IF(OR(ISBLANK(Z26),ISBLANK(Z39)),"",(Z39-(AA39+AB39)-(Z26-(AA26+AB26))))</f>
        <v/>
      </c>
      <c r="AF39" s="141"/>
      <c r="AG39" s="142"/>
      <c r="AH39" s="141"/>
      <c r="AI39" s="142"/>
      <c r="AJ39" s="138"/>
    </row>
    <row r="40" spans="1:36" ht="15" thickBot="1">
      <c r="A40" s="20">
        <v>8</v>
      </c>
      <c r="B40" s="75"/>
      <c r="C40" s="7">
        <f t="shared" si="5"/>
        <v>8643</v>
      </c>
      <c r="D40" s="5"/>
      <c r="E40" s="87" t="str">
        <f t="shared" si="1"/>
        <v/>
      </c>
      <c r="F40" s="78" t="str">
        <f>IF(OR(ISBLANK(B25),ISBLANK(B40)),"",(B40-(C40+D40)-(B25-(C25+D25))))</f>
        <v/>
      </c>
      <c r="G40" s="70">
        <v>8</v>
      </c>
      <c r="H40" s="82"/>
      <c r="I40" s="71">
        <f t="shared" si="6"/>
        <v>8626</v>
      </c>
      <c r="J40" s="40"/>
      <c r="K40" s="87" t="str">
        <f t="shared" si="3"/>
        <v/>
      </c>
      <c r="L40" s="83" t="str">
        <f>IF(OR(ISBLANK(H25),ISBLANK(H40)),"",(H40-(I40+J40)-(H25-(I25+J25))))</f>
        <v/>
      </c>
      <c r="M40" s="21">
        <v>8</v>
      </c>
      <c r="N40" s="8"/>
      <c r="O40" s="8">
        <f t="shared" si="7"/>
        <v>8930</v>
      </c>
      <c r="P40" s="5"/>
      <c r="Q40" s="87" t="str">
        <f t="shared" si="0"/>
        <v/>
      </c>
      <c r="R40" s="78" t="str">
        <f>IF(OR(ISBLANK(N25),ISBLANK(N40)),"",(N40-(O40+P40)-(N25-(O25+P25))))</f>
        <v/>
      </c>
      <c r="S40" s="127">
        <v>8</v>
      </c>
      <c r="T40" s="128"/>
      <c r="U40" s="129">
        <f t="shared" si="9"/>
        <v>8976</v>
      </c>
      <c r="V40" s="30"/>
      <c r="W40" s="130" t="str">
        <f t="shared" si="4"/>
        <v/>
      </c>
      <c r="X40" s="84" t="str">
        <f>IF(OR(ISBLANK(T25),ISBLANK(T40)),"",(T40-(U40+V40)-(T25-(U25+V25))))</f>
        <v/>
      </c>
      <c r="Y40" s="14">
        <v>8</v>
      </c>
      <c r="Z40" s="4"/>
      <c r="AA40" s="4">
        <f t="shared" si="8"/>
        <v>8673</v>
      </c>
      <c r="AB40" s="5"/>
      <c r="AC40" s="88" t="str">
        <f t="shared" si="2"/>
        <v/>
      </c>
      <c r="AD40" s="78" t="str">
        <f>IF(OR(ISBLANK(Z25),ISBLANK(Z40)),"",(Z40-(AA40+AB40)-(Z25-(AA25+AB25))))</f>
        <v/>
      </c>
      <c r="AF40" s="141"/>
      <c r="AG40" s="142"/>
      <c r="AH40" s="141"/>
      <c r="AI40" s="142"/>
      <c r="AJ40" s="138"/>
    </row>
    <row r="41" spans="1:36">
      <c r="A41" s="14">
        <v>9</v>
      </c>
      <c r="B41" s="74"/>
      <c r="C41" s="4">
        <f t="shared" si="5"/>
        <v>8425</v>
      </c>
      <c r="D41" s="5"/>
      <c r="E41" s="87" t="str">
        <f t="shared" si="1"/>
        <v/>
      </c>
      <c r="F41" s="79" t="str">
        <f>IF(OR(ISBLANK(B24),ISBLANK(B41)),"",(B41-(C41+D41)-(B24-(C24+D24))))</f>
        <v/>
      </c>
      <c r="G41" s="222" t="s">
        <v>35</v>
      </c>
      <c r="H41" s="223"/>
      <c r="I41" s="223"/>
      <c r="J41" s="223"/>
      <c r="K41" s="223"/>
      <c r="L41" s="224"/>
      <c r="M41" s="20">
        <v>9</v>
      </c>
      <c r="N41" s="7"/>
      <c r="O41" s="7">
        <f t="shared" si="7"/>
        <v>8855</v>
      </c>
      <c r="P41" s="5"/>
      <c r="Q41" s="87" t="str">
        <f t="shared" si="0"/>
        <v/>
      </c>
      <c r="R41" s="78" t="str">
        <f>IF(OR(ISBLANK(N24),ISBLANK(N41)),"",(N41-(O41+P41)-(N24-(O24+P24))))</f>
        <v/>
      </c>
      <c r="S41" s="222" t="s">
        <v>35</v>
      </c>
      <c r="T41" s="223"/>
      <c r="U41" s="223"/>
      <c r="V41" s="223"/>
      <c r="W41" s="223"/>
      <c r="X41" s="224"/>
      <c r="Y41" s="20">
        <v>9</v>
      </c>
      <c r="Z41" s="7"/>
      <c r="AA41" s="7">
        <f t="shared" si="8"/>
        <v>8525</v>
      </c>
      <c r="AB41" s="5"/>
      <c r="AC41" s="88" t="str">
        <f t="shared" si="2"/>
        <v/>
      </c>
      <c r="AD41" s="78" t="str">
        <f>IF(OR(ISBLANK(Z24),ISBLANK(Z41)),"",(Z41-(AA41+AB41)-(Z24-(AA24+AB24))))</f>
        <v/>
      </c>
      <c r="AF41" s="143" t="s">
        <v>85</v>
      </c>
      <c r="AG41" s="140">
        <f>SUM(B41:B46)/6 - SUM(C41:C46)/6</f>
        <v>-8268.6666666666661</v>
      </c>
      <c r="AH41" s="143" t="s">
        <v>85</v>
      </c>
      <c r="AI41" s="140">
        <f>SUM(N49:N54)/6 - SUM(O49:P54)/6</f>
        <v>-8262.3333333333339</v>
      </c>
      <c r="AJ41" s="138">
        <f>AG41-AI41</f>
        <v>-6.3333333333321207</v>
      </c>
    </row>
    <row r="42" spans="1:36">
      <c r="A42" s="14">
        <v>10</v>
      </c>
      <c r="B42" s="74"/>
      <c r="C42" s="4">
        <f t="shared" si="5"/>
        <v>8373</v>
      </c>
      <c r="D42" s="5"/>
      <c r="E42" s="87" t="str">
        <f t="shared" si="1"/>
        <v/>
      </c>
      <c r="F42" s="79" t="str">
        <f>IF(OR(ISBLANK(B23),ISBLANK(B42)),"",(B42-(C42+D42)-(B23-(C23+D23))))</f>
        <v/>
      </c>
      <c r="G42" s="212"/>
      <c r="H42" s="213"/>
      <c r="I42" s="213"/>
      <c r="J42" s="213"/>
      <c r="K42" s="213"/>
      <c r="L42" s="214"/>
      <c r="M42" s="20">
        <v>10</v>
      </c>
      <c r="N42" s="7"/>
      <c r="O42" s="7">
        <f t="shared" si="7"/>
        <v>8796</v>
      </c>
      <c r="P42" s="5"/>
      <c r="Q42" s="87" t="str">
        <f t="shared" si="0"/>
        <v/>
      </c>
      <c r="R42" s="78" t="str">
        <f>IF(OR(ISBLANK(N23),ISBLANK(N42)),"",(N42-(O42+P42)-(N23-(O23+P23))))</f>
        <v/>
      </c>
      <c r="S42" s="212"/>
      <c r="T42" s="213"/>
      <c r="U42" s="213"/>
      <c r="V42" s="213"/>
      <c r="W42" s="213"/>
      <c r="X42" s="214"/>
      <c r="Y42" s="20">
        <v>10</v>
      </c>
      <c r="Z42" s="7"/>
      <c r="AA42" s="7">
        <f t="shared" si="8"/>
        <v>8423</v>
      </c>
      <c r="AB42" s="5"/>
      <c r="AC42" s="88" t="str">
        <f t="shared" si="2"/>
        <v/>
      </c>
      <c r="AD42" s="78" t="str">
        <f>IF(OR(ISBLANK(Z23),ISBLANK(Z42)),"",(Z42-(AA42+AB42)-(Z23-(AA23+AB23))))</f>
        <v/>
      </c>
      <c r="AF42" s="143"/>
      <c r="AG42" s="140"/>
      <c r="AH42" s="143"/>
      <c r="AI42" s="140"/>
      <c r="AJ42" s="138"/>
    </row>
    <row r="43" spans="1:36">
      <c r="A43" s="14">
        <v>11</v>
      </c>
      <c r="B43" s="74"/>
      <c r="C43" s="4">
        <f t="shared" si="5"/>
        <v>8254</v>
      </c>
      <c r="D43" s="5"/>
      <c r="E43" s="87" t="str">
        <f t="shared" si="1"/>
        <v/>
      </c>
      <c r="F43" s="79" t="str">
        <f>IF(OR(ISBLANK(B22),ISBLANK(B43)),"",(B43-(C43+D43)-(B22-(C22+D22))))</f>
        <v/>
      </c>
      <c r="G43" s="212"/>
      <c r="H43" s="213"/>
      <c r="I43" s="213"/>
      <c r="J43" s="213"/>
      <c r="K43" s="213"/>
      <c r="L43" s="214"/>
      <c r="M43" s="20">
        <v>11</v>
      </c>
      <c r="N43" s="7"/>
      <c r="O43" s="7">
        <f t="shared" si="7"/>
        <v>8687</v>
      </c>
      <c r="P43" s="5"/>
      <c r="Q43" s="87" t="str">
        <f t="shared" si="0"/>
        <v/>
      </c>
      <c r="R43" s="78" t="str">
        <f>IF(OR(ISBLANK(N22),ISBLANK(N43)),"",(N43-(O43+P43)-(N22-(O22+P22))))</f>
        <v/>
      </c>
      <c r="S43" s="212"/>
      <c r="T43" s="213"/>
      <c r="U43" s="213"/>
      <c r="V43" s="213"/>
      <c r="W43" s="213"/>
      <c r="X43" s="214"/>
      <c r="Y43" s="20">
        <v>11</v>
      </c>
      <c r="Z43" s="7"/>
      <c r="AA43" s="7">
        <f t="shared" si="8"/>
        <v>8410</v>
      </c>
      <c r="AB43" s="5"/>
      <c r="AC43" s="88" t="str">
        <f t="shared" si="2"/>
        <v/>
      </c>
      <c r="AD43" s="78" t="str">
        <f>IF(OR(ISBLANK(Z22),ISBLANK(Z43)),"",(Z43-(AA43+AB43)-(Z22-(AA22+AB22))))</f>
        <v/>
      </c>
      <c r="AF43" s="143"/>
      <c r="AG43" s="140"/>
      <c r="AH43" s="143"/>
      <c r="AI43" s="140"/>
      <c r="AJ43" s="138"/>
    </row>
    <row r="44" spans="1:36" ht="15" thickBot="1">
      <c r="A44" s="14">
        <v>12</v>
      </c>
      <c r="B44" s="74"/>
      <c r="C44" s="4">
        <f t="shared" si="5"/>
        <v>8237</v>
      </c>
      <c r="D44" s="5"/>
      <c r="E44" s="87" t="str">
        <f t="shared" si="1"/>
        <v/>
      </c>
      <c r="F44" s="79" t="str">
        <f>IF(OR(ISBLANK(B21),ISBLANK(B44)),"",(B44-(C44+D44)-(B21-(C21+D21))))</f>
        <v/>
      </c>
      <c r="G44" s="212"/>
      <c r="H44" s="213"/>
      <c r="I44" s="213"/>
      <c r="J44" s="213"/>
      <c r="K44" s="213"/>
      <c r="L44" s="214"/>
      <c r="M44" s="20">
        <v>12</v>
      </c>
      <c r="N44" s="7"/>
      <c r="O44" s="7">
        <f t="shared" si="7"/>
        <v>8678</v>
      </c>
      <c r="P44" s="5"/>
      <c r="Q44" s="87" t="str">
        <f t="shared" si="0"/>
        <v/>
      </c>
      <c r="R44" s="78" t="str">
        <f>IF(OR(ISBLANK(N21),ISBLANK(N44)),"",(N44-(O44+P44)-(N21-(O21+P21))))</f>
        <v/>
      </c>
      <c r="S44" s="212"/>
      <c r="T44" s="213"/>
      <c r="U44" s="213"/>
      <c r="V44" s="213"/>
      <c r="W44" s="213"/>
      <c r="X44" s="214"/>
      <c r="Y44" s="70">
        <v>12</v>
      </c>
      <c r="Z44" s="71"/>
      <c r="AA44" s="71">
        <f t="shared" si="8"/>
        <v>8538</v>
      </c>
      <c r="AB44" s="40"/>
      <c r="AC44" s="90" t="str">
        <f t="shared" si="2"/>
        <v/>
      </c>
      <c r="AD44" s="83" t="str">
        <f>IF(OR(ISBLANK(Z21),ISBLANK(Z44)),"",(Z44-(AA44+AB44)-(Z21-(AA21+AB21))))</f>
        <v/>
      </c>
      <c r="AF44" s="143"/>
      <c r="AG44" s="140"/>
      <c r="AH44" s="143"/>
      <c r="AI44" s="140"/>
      <c r="AJ44" s="138"/>
    </row>
    <row r="45" spans="1:36">
      <c r="A45" s="19">
        <v>13</v>
      </c>
      <c r="B45" s="73"/>
      <c r="C45" s="6">
        <f t="shared" si="5"/>
        <v>8165</v>
      </c>
      <c r="D45" s="5"/>
      <c r="E45" s="87" t="str">
        <f t="shared" si="1"/>
        <v/>
      </c>
      <c r="F45" s="79" t="str">
        <f>IF(OR(ISBLANK(B20),ISBLANK(B45)),"",(B45-(C45+D45)-(B20-(C20+D20))))</f>
        <v/>
      </c>
      <c r="G45" s="212"/>
      <c r="H45" s="213"/>
      <c r="I45" s="213"/>
      <c r="J45" s="213"/>
      <c r="K45" s="213"/>
      <c r="L45" s="214"/>
      <c r="M45" s="20">
        <v>13</v>
      </c>
      <c r="N45" s="7"/>
      <c r="O45" s="7">
        <f t="shared" si="7"/>
        <v>8616</v>
      </c>
      <c r="P45" s="5"/>
      <c r="Q45" s="87" t="str">
        <f t="shared" si="0"/>
        <v/>
      </c>
      <c r="R45" s="78" t="str">
        <f>IF(OR(ISBLANK(N20),ISBLANK(N45)),"",(N45-(O45+P45)-(N20-(O20+P20))))</f>
        <v/>
      </c>
      <c r="S45" s="212"/>
      <c r="T45" s="213"/>
      <c r="U45" s="213"/>
      <c r="V45" s="213"/>
      <c r="W45" s="213"/>
      <c r="X45" s="214"/>
      <c r="Y45" s="212" t="s">
        <v>35</v>
      </c>
      <c r="Z45" s="213"/>
      <c r="AA45" s="213"/>
      <c r="AB45" s="213"/>
      <c r="AC45" s="213"/>
      <c r="AD45" s="214"/>
      <c r="AF45" s="143"/>
      <c r="AG45" s="140"/>
      <c r="AH45" s="143"/>
      <c r="AI45" s="140"/>
      <c r="AJ45" s="138"/>
    </row>
    <row r="46" spans="1:36">
      <c r="A46" s="19">
        <v>14</v>
      </c>
      <c r="B46" s="73"/>
      <c r="C46" s="6">
        <f t="shared" si="5"/>
        <v>8158</v>
      </c>
      <c r="D46" s="5"/>
      <c r="E46" s="87" t="str">
        <f t="shared" si="1"/>
        <v/>
      </c>
      <c r="F46" s="79" t="str">
        <f>IF(OR(ISBLANK(B19),ISBLANK(B46)),"",(B46-(C46+D46)-(B19-(C19+D19))))</f>
        <v/>
      </c>
      <c r="G46" s="212"/>
      <c r="H46" s="213"/>
      <c r="I46" s="213"/>
      <c r="J46" s="213"/>
      <c r="K46" s="213"/>
      <c r="L46" s="214"/>
      <c r="M46" s="20">
        <v>14</v>
      </c>
      <c r="N46" s="7"/>
      <c r="O46" s="7">
        <f t="shared" si="7"/>
        <v>8595</v>
      </c>
      <c r="P46" s="5"/>
      <c r="Q46" s="87" t="str">
        <f t="shared" si="0"/>
        <v/>
      </c>
      <c r="R46" s="78" t="str">
        <f>IF(OR(ISBLANK(N19),ISBLANK(N46)),"",(N46-(O46+P46)-(N19-(O19+P19))))</f>
        <v/>
      </c>
      <c r="S46" s="212"/>
      <c r="T46" s="213"/>
      <c r="U46" s="213"/>
      <c r="V46" s="213"/>
      <c r="W46" s="213"/>
      <c r="X46" s="214"/>
      <c r="Y46" s="212"/>
      <c r="Z46" s="213"/>
      <c r="AA46" s="213"/>
      <c r="AB46" s="213"/>
      <c r="AC46" s="213"/>
      <c r="AD46" s="214"/>
      <c r="AF46" s="143"/>
      <c r="AG46" s="140"/>
      <c r="AH46" s="143"/>
      <c r="AI46" s="140"/>
      <c r="AJ46" s="138"/>
    </row>
    <row r="47" spans="1:36">
      <c r="A47" s="18">
        <v>15</v>
      </c>
      <c r="B47" s="72"/>
      <c r="C47" s="13">
        <f t="shared" si="5"/>
        <v>8002</v>
      </c>
      <c r="D47" s="5"/>
      <c r="E47" s="87" t="str">
        <f t="shared" si="1"/>
        <v/>
      </c>
      <c r="F47" s="79" t="str">
        <f>IF(OR(ISBLANK(B18),ISBLANK(B47)),"",(B47-(C47+D47)-(B18-(C18+D18))))</f>
        <v/>
      </c>
      <c r="G47" s="212"/>
      <c r="H47" s="213"/>
      <c r="I47" s="213"/>
      <c r="J47" s="213"/>
      <c r="K47" s="213"/>
      <c r="L47" s="214"/>
      <c r="M47" s="20">
        <v>15</v>
      </c>
      <c r="N47" s="7"/>
      <c r="O47" s="7">
        <f t="shared" si="7"/>
        <v>8602</v>
      </c>
      <c r="P47" s="5"/>
      <c r="Q47" s="87" t="str">
        <f t="shared" si="0"/>
        <v/>
      </c>
      <c r="R47" s="78" t="str">
        <f>IF(OR(ISBLANK(N18),ISBLANK(N47)),"",(N47-(O47+P47)-(N18-(O18+P18))))</f>
        <v/>
      </c>
      <c r="S47" s="212"/>
      <c r="T47" s="213"/>
      <c r="U47" s="213"/>
      <c r="V47" s="213"/>
      <c r="W47" s="213"/>
      <c r="X47" s="214"/>
      <c r="Y47" s="212"/>
      <c r="Z47" s="213"/>
      <c r="AA47" s="213"/>
      <c r="AB47" s="213"/>
      <c r="AC47" s="213"/>
      <c r="AD47" s="214"/>
      <c r="AF47" s="134" t="s">
        <v>75</v>
      </c>
      <c r="AG47" s="136">
        <f>SUM(B47:B49)/3-SUM(C47:C49)/3</f>
        <v>-7940</v>
      </c>
      <c r="AH47" s="134" t="s">
        <v>75</v>
      </c>
      <c r="AI47" s="136">
        <f>SUM(N55:N57)/3-SUM(O55:O57)/3</f>
        <v>-7934.666666666667</v>
      </c>
      <c r="AJ47" s="138">
        <f>AG47-AI47</f>
        <v>-5.3333333333330302</v>
      </c>
    </row>
    <row r="48" spans="1:36">
      <c r="A48" s="18">
        <v>16</v>
      </c>
      <c r="B48" s="72"/>
      <c r="C48" s="13">
        <f t="shared" si="5"/>
        <v>7917</v>
      </c>
      <c r="D48" s="5"/>
      <c r="E48" s="87" t="str">
        <f t="shared" si="1"/>
        <v/>
      </c>
      <c r="F48" s="79" t="str">
        <f>IF(OR(ISBLANK(B17),ISBLANK(B48)),"",(B48-(C48+D48)-(B17-(C17+D17))))</f>
        <v/>
      </c>
      <c r="G48" s="212"/>
      <c r="H48" s="213"/>
      <c r="I48" s="213"/>
      <c r="J48" s="213"/>
      <c r="K48" s="213"/>
      <c r="L48" s="214"/>
      <c r="M48" s="20">
        <v>16</v>
      </c>
      <c r="N48" s="7"/>
      <c r="O48" s="7">
        <f t="shared" si="7"/>
        <v>8624</v>
      </c>
      <c r="P48" s="5"/>
      <c r="Q48" s="87" t="str">
        <f t="shared" si="0"/>
        <v/>
      </c>
      <c r="R48" s="78" t="str">
        <f>IF(OR(ISBLANK(N17),ISBLANK(N48)),"",(N48-(O48+P48)-(N17-(O17+P17))))</f>
        <v/>
      </c>
      <c r="S48" s="212"/>
      <c r="T48" s="213"/>
      <c r="U48" s="213"/>
      <c r="V48" s="213"/>
      <c r="W48" s="213"/>
      <c r="X48" s="214"/>
      <c r="Y48" s="212"/>
      <c r="Z48" s="213"/>
      <c r="AA48" s="213"/>
      <c r="AB48" s="213"/>
      <c r="AC48" s="213"/>
      <c r="AD48" s="214"/>
      <c r="AF48" s="134"/>
      <c r="AG48" s="136"/>
      <c r="AH48" s="134"/>
      <c r="AI48" s="136"/>
      <c r="AJ48" s="257"/>
    </row>
    <row r="49" spans="1:36" ht="15" thickBot="1">
      <c r="A49" s="28">
        <v>17</v>
      </c>
      <c r="B49" s="77"/>
      <c r="C49" s="29">
        <f t="shared" si="5"/>
        <v>7901</v>
      </c>
      <c r="D49" s="30"/>
      <c r="E49" s="87" t="str">
        <f t="shared" si="1"/>
        <v/>
      </c>
      <c r="F49" s="80" t="str">
        <f>IF(OR(ISBLANK(B16),ISBLANK(B49)),"",(B49-(C49+D49)-(B16-(C16+D16))))</f>
        <v/>
      </c>
      <c r="G49" s="212"/>
      <c r="H49" s="213"/>
      <c r="I49" s="213"/>
      <c r="J49" s="213"/>
      <c r="K49" s="213"/>
      <c r="L49" s="214"/>
      <c r="M49" s="14">
        <v>17</v>
      </c>
      <c r="N49" s="4"/>
      <c r="O49" s="4">
        <f t="shared" si="7"/>
        <v>8437</v>
      </c>
      <c r="P49" s="5"/>
      <c r="Q49" s="87" t="str">
        <f t="shared" si="0"/>
        <v/>
      </c>
      <c r="R49" s="78" t="str">
        <f>IF(OR(ISBLANK(N16),ISBLANK(N49)),"",(N49-(O49+P49)-(N16-(O16+P16))))</f>
        <v/>
      </c>
      <c r="S49" s="212"/>
      <c r="T49" s="213"/>
      <c r="U49" s="213"/>
      <c r="V49" s="213"/>
      <c r="W49" s="213"/>
      <c r="X49" s="214"/>
      <c r="Y49" s="212"/>
      <c r="Z49" s="213"/>
      <c r="AA49" s="213"/>
      <c r="AB49" s="213"/>
      <c r="AC49" s="213"/>
      <c r="AD49" s="214"/>
      <c r="AF49" s="152"/>
      <c r="AG49" s="149"/>
      <c r="AH49" s="152"/>
      <c r="AI49" s="149"/>
      <c r="AJ49" s="258"/>
    </row>
    <row r="50" spans="1:36">
      <c r="A50" s="222" t="s">
        <v>35</v>
      </c>
      <c r="B50" s="223"/>
      <c r="C50" s="223"/>
      <c r="D50" s="223"/>
      <c r="E50" s="223"/>
      <c r="F50" s="224"/>
      <c r="G50" s="212"/>
      <c r="H50" s="213"/>
      <c r="I50" s="213"/>
      <c r="J50" s="213"/>
      <c r="K50" s="213"/>
      <c r="L50" s="214"/>
      <c r="M50" s="14">
        <v>18</v>
      </c>
      <c r="N50" s="4"/>
      <c r="O50" s="4">
        <f t="shared" si="7"/>
        <v>8341</v>
      </c>
      <c r="P50" s="5"/>
      <c r="Q50" s="87" t="str">
        <f t="shared" si="0"/>
        <v/>
      </c>
      <c r="R50" s="78" t="str">
        <f>IF(OR(ISBLANK(N15),ISBLANK(N50)),"",(N50-(O50+P50)-(N15-(O15+P15))))</f>
        <v/>
      </c>
      <c r="S50" s="212"/>
      <c r="T50" s="213"/>
      <c r="U50" s="213"/>
      <c r="V50" s="213"/>
      <c r="W50" s="213"/>
      <c r="X50" s="214"/>
      <c r="Y50" s="212"/>
      <c r="Z50" s="213"/>
      <c r="AA50" s="213"/>
      <c r="AB50" s="213"/>
      <c r="AC50" s="213"/>
      <c r="AD50" s="214"/>
      <c r="AF50" s="244" t="s">
        <v>88</v>
      </c>
      <c r="AG50" s="245"/>
      <c r="AH50" s="245"/>
      <c r="AI50" s="245"/>
      <c r="AJ50" s="246"/>
    </row>
    <row r="51" spans="1:36" ht="15" thickBot="1">
      <c r="A51" s="212"/>
      <c r="B51" s="213"/>
      <c r="C51" s="213"/>
      <c r="D51" s="213"/>
      <c r="E51" s="213"/>
      <c r="F51" s="214"/>
      <c r="G51" s="212"/>
      <c r="H51" s="213"/>
      <c r="I51" s="213"/>
      <c r="J51" s="213"/>
      <c r="K51" s="213"/>
      <c r="L51" s="214"/>
      <c r="M51" s="14">
        <v>19</v>
      </c>
      <c r="N51" s="4"/>
      <c r="O51" s="4">
        <f t="shared" si="7"/>
        <v>8243</v>
      </c>
      <c r="P51" s="5"/>
      <c r="Q51" s="87" t="str">
        <f t="shared" si="0"/>
        <v/>
      </c>
      <c r="R51" s="78" t="str">
        <f>IF(OR(ISBLANK(N14),ISBLANK(N51)),"",(N51-(O51+P51)-(N14-(O14+P14))))</f>
        <v/>
      </c>
      <c r="S51" s="212"/>
      <c r="T51" s="213"/>
      <c r="U51" s="213"/>
      <c r="V51" s="213"/>
      <c r="W51" s="213"/>
      <c r="X51" s="214"/>
      <c r="Y51" s="212"/>
      <c r="Z51" s="213"/>
      <c r="AA51" s="213"/>
      <c r="AB51" s="213"/>
      <c r="AC51" s="213"/>
      <c r="AD51" s="214"/>
      <c r="AF51" s="247"/>
      <c r="AG51" s="248"/>
      <c r="AH51" s="248"/>
      <c r="AI51" s="248"/>
      <c r="AJ51" s="249"/>
    </row>
    <row r="52" spans="1:36">
      <c r="A52" s="212"/>
      <c r="B52" s="213"/>
      <c r="C52" s="213"/>
      <c r="D52" s="213"/>
      <c r="E52" s="213"/>
      <c r="F52" s="214"/>
      <c r="G52" s="212"/>
      <c r="H52" s="213"/>
      <c r="I52" s="213"/>
      <c r="J52" s="213"/>
      <c r="K52" s="213"/>
      <c r="L52" s="214"/>
      <c r="M52" s="14">
        <v>20</v>
      </c>
      <c r="N52" s="4"/>
      <c r="O52" s="4">
        <f t="shared" si="7"/>
        <v>8229</v>
      </c>
      <c r="P52" s="5"/>
      <c r="Q52" s="87" t="str">
        <f t="shared" si="0"/>
        <v/>
      </c>
      <c r="R52" s="78" t="str">
        <f>IF(OR(ISBLANK(N13),ISBLANK(N52)),"",(N52-(O52+P52)-(N13-(O13+P13))))</f>
        <v/>
      </c>
      <c r="S52" s="212"/>
      <c r="T52" s="213"/>
      <c r="U52" s="213"/>
      <c r="V52" s="213"/>
      <c r="W52" s="213"/>
      <c r="X52" s="214"/>
      <c r="Y52" s="212"/>
      <c r="Z52" s="213"/>
      <c r="AA52" s="213"/>
      <c r="AB52" s="213"/>
      <c r="AC52" s="213"/>
      <c r="AD52" s="214"/>
    </row>
    <row r="53" spans="1:36">
      <c r="A53" s="212"/>
      <c r="B53" s="213"/>
      <c r="C53" s="213"/>
      <c r="D53" s="213"/>
      <c r="E53" s="213"/>
      <c r="F53" s="214"/>
      <c r="G53" s="212"/>
      <c r="H53" s="213"/>
      <c r="I53" s="213"/>
      <c r="J53" s="213"/>
      <c r="K53" s="213"/>
      <c r="L53" s="214"/>
      <c r="M53" s="14">
        <v>21</v>
      </c>
      <c r="N53" s="4"/>
      <c r="O53" s="4">
        <f t="shared" si="7"/>
        <v>8165</v>
      </c>
      <c r="P53" s="5"/>
      <c r="Q53" s="87" t="str">
        <f t="shared" si="0"/>
        <v/>
      </c>
      <c r="R53" s="78" t="str">
        <f>IF(OR(ISBLANK(N12),ISBLANK(N53)),"",(N53-(O53+P53)-(N12-(O12+P12))))</f>
        <v/>
      </c>
      <c r="S53" s="212"/>
      <c r="T53" s="213"/>
      <c r="U53" s="213"/>
      <c r="V53" s="213"/>
      <c r="W53" s="213"/>
      <c r="X53" s="214"/>
      <c r="Y53" s="212"/>
      <c r="Z53" s="213"/>
      <c r="AA53" s="213"/>
      <c r="AB53" s="213"/>
      <c r="AC53" s="213"/>
      <c r="AD53" s="214"/>
    </row>
    <row r="54" spans="1:36">
      <c r="A54" s="212"/>
      <c r="B54" s="213"/>
      <c r="C54" s="213"/>
      <c r="D54" s="213"/>
      <c r="E54" s="213"/>
      <c r="F54" s="214"/>
      <c r="G54" s="212"/>
      <c r="H54" s="213"/>
      <c r="I54" s="213"/>
      <c r="J54" s="213"/>
      <c r="K54" s="213"/>
      <c r="L54" s="214"/>
      <c r="M54" s="14">
        <v>22</v>
      </c>
      <c r="N54" s="4"/>
      <c r="O54" s="4">
        <f t="shared" si="7"/>
        <v>8159</v>
      </c>
      <c r="P54" s="5"/>
      <c r="Q54" s="87" t="str">
        <f t="shared" si="0"/>
        <v/>
      </c>
      <c r="R54" s="78" t="str">
        <f>IF(OR(ISBLANK(N11),ISBLANK(N54)),"",(N54-(O54+P54)-(N11-(O11+P11))))</f>
        <v/>
      </c>
      <c r="S54" s="212"/>
      <c r="T54" s="213"/>
      <c r="U54" s="213"/>
      <c r="V54" s="213"/>
      <c r="W54" s="213"/>
      <c r="X54" s="214"/>
      <c r="Y54" s="212"/>
      <c r="Z54" s="213"/>
      <c r="AA54" s="213"/>
      <c r="AB54" s="213"/>
      <c r="AC54" s="213"/>
      <c r="AD54" s="214"/>
    </row>
    <row r="55" spans="1:36">
      <c r="A55" s="212"/>
      <c r="B55" s="213"/>
      <c r="C55" s="213"/>
      <c r="D55" s="213"/>
      <c r="E55" s="213"/>
      <c r="F55" s="214"/>
      <c r="G55" s="212"/>
      <c r="H55" s="213"/>
      <c r="I55" s="213"/>
      <c r="J55" s="213"/>
      <c r="K55" s="213"/>
      <c r="L55" s="214"/>
      <c r="M55" s="18">
        <v>23</v>
      </c>
      <c r="N55" s="13"/>
      <c r="O55" s="13">
        <f t="shared" si="7"/>
        <v>7979</v>
      </c>
      <c r="P55" s="5"/>
      <c r="Q55" s="87" t="str">
        <f t="shared" si="0"/>
        <v/>
      </c>
      <c r="R55" s="78" t="str">
        <f>IF(OR(ISBLANK(N10),ISBLANK(N55)),"",(N55-(O55+P55)-(N10-(O10+P10))))</f>
        <v/>
      </c>
      <c r="S55" s="212"/>
      <c r="T55" s="213"/>
      <c r="U55" s="213"/>
      <c r="V55" s="213"/>
      <c r="W55" s="213"/>
      <c r="X55" s="214"/>
      <c r="Y55" s="212"/>
      <c r="Z55" s="213"/>
      <c r="AA55" s="213"/>
      <c r="AB55" s="213"/>
      <c r="AC55" s="213"/>
      <c r="AD55" s="214"/>
    </row>
    <row r="56" spans="1:36">
      <c r="A56" s="212"/>
      <c r="B56" s="213"/>
      <c r="C56" s="213"/>
      <c r="D56" s="213"/>
      <c r="E56" s="213"/>
      <c r="F56" s="214"/>
      <c r="G56" s="212"/>
      <c r="H56" s="213"/>
      <c r="I56" s="213"/>
      <c r="J56" s="213"/>
      <c r="K56" s="213"/>
      <c r="L56" s="214"/>
      <c r="M56" s="28">
        <v>24</v>
      </c>
      <c r="N56" s="29"/>
      <c r="O56" s="29">
        <f t="shared" si="7"/>
        <v>7916</v>
      </c>
      <c r="P56" s="30"/>
      <c r="Q56" s="87" t="str">
        <f t="shared" si="0"/>
        <v/>
      </c>
      <c r="R56" s="84" t="str">
        <f>IF(OR(ISBLANK(N9),ISBLANK(N56)),"",(N56-(O56+P56)-(N9-(O9+P9))))</f>
        <v/>
      </c>
      <c r="S56" s="212"/>
      <c r="T56" s="213"/>
      <c r="U56" s="213"/>
      <c r="V56" s="213"/>
      <c r="W56" s="213"/>
      <c r="X56" s="214"/>
      <c r="Y56" s="212"/>
      <c r="Z56" s="213"/>
      <c r="AA56" s="213"/>
      <c r="AB56" s="213"/>
      <c r="AC56" s="213"/>
      <c r="AD56" s="214"/>
    </row>
    <row r="57" spans="1:36" ht="15" thickBot="1">
      <c r="A57" s="215"/>
      <c r="B57" s="158"/>
      <c r="C57" s="158"/>
      <c r="D57" s="158"/>
      <c r="E57" s="158"/>
      <c r="F57" s="159"/>
      <c r="G57" s="215"/>
      <c r="H57" s="158"/>
      <c r="I57" s="158"/>
      <c r="J57" s="158"/>
      <c r="K57" s="158"/>
      <c r="L57" s="159"/>
      <c r="M57" s="38">
        <v>25</v>
      </c>
      <c r="N57" s="39"/>
      <c r="O57" s="39">
        <f t="shared" si="7"/>
        <v>7909</v>
      </c>
      <c r="P57" s="40"/>
      <c r="Q57" s="92" t="str">
        <f t="shared" si="0"/>
        <v/>
      </c>
      <c r="R57" s="83" t="str">
        <f>IF(OR(ISBLANK(N8),ISBLANK(N57)),"",(N57-(O57+P57)-(N8-(O8+P8))))</f>
        <v/>
      </c>
      <c r="S57" s="215"/>
      <c r="T57" s="158"/>
      <c r="U57" s="158"/>
      <c r="V57" s="158"/>
      <c r="W57" s="158"/>
      <c r="X57" s="159"/>
      <c r="Y57" s="215"/>
      <c r="Z57" s="158"/>
      <c r="AA57" s="158"/>
      <c r="AB57" s="158"/>
      <c r="AC57" s="158"/>
      <c r="AD57" s="159"/>
    </row>
    <row r="60" spans="1:36" ht="15" thickBot="1"/>
    <row r="61" spans="1:36" ht="15" thickBot="1">
      <c r="A61" s="156" t="s">
        <v>36</v>
      </c>
      <c r="B61" s="157"/>
      <c r="C61" s="157"/>
      <c r="D61" s="157"/>
      <c r="E61" s="157"/>
      <c r="F61" s="256"/>
      <c r="I61" s="156" t="s">
        <v>42</v>
      </c>
      <c r="J61" s="157"/>
      <c r="K61" s="157"/>
      <c r="L61" s="157"/>
      <c r="M61" s="157"/>
      <c r="N61" s="256"/>
      <c r="P61" s="216" t="s">
        <v>33</v>
      </c>
      <c r="Q61" s="217"/>
      <c r="R61" s="217"/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8"/>
    </row>
    <row r="62" spans="1:36" ht="15" thickBot="1">
      <c r="A62" s="45" t="s">
        <v>19</v>
      </c>
      <c r="B62" s="55" t="s">
        <v>37</v>
      </c>
      <c r="C62" s="46" t="s">
        <v>44</v>
      </c>
      <c r="D62" s="62" t="s">
        <v>45</v>
      </c>
      <c r="E62" s="65" t="s">
        <v>40</v>
      </c>
      <c r="F62" s="64" t="s">
        <v>41</v>
      </c>
      <c r="I62" s="45" t="s">
        <v>19</v>
      </c>
      <c r="J62" s="55" t="s">
        <v>37</v>
      </c>
      <c r="K62" s="46" t="s">
        <v>44</v>
      </c>
      <c r="L62" s="47" t="s">
        <v>45</v>
      </c>
      <c r="M62" s="63" t="s">
        <v>40</v>
      </c>
      <c r="N62" s="64" t="s">
        <v>41</v>
      </c>
      <c r="P62" s="235" t="s">
        <v>46</v>
      </c>
      <c r="Q62" s="236"/>
      <c r="R62" s="236"/>
      <c r="S62" s="236"/>
      <c r="T62" s="236"/>
      <c r="U62" s="236"/>
      <c r="V62" s="236"/>
      <c r="W62" s="236"/>
      <c r="X62" s="236"/>
      <c r="Y62" s="236"/>
      <c r="Z62" s="236"/>
      <c r="AA62" s="236"/>
      <c r="AB62" s="236"/>
      <c r="AC62" s="236"/>
      <c r="AD62" s="237"/>
    </row>
    <row r="63" spans="1:36">
      <c r="A63" s="42" t="s">
        <v>64</v>
      </c>
      <c r="B63" s="44">
        <f>W4</f>
        <v>520</v>
      </c>
      <c r="C63" s="56"/>
      <c r="D63" s="59"/>
      <c r="E63" s="66">
        <f>C63-B63</f>
        <v>-520</v>
      </c>
      <c r="F63" s="67">
        <f>D63-B63</f>
        <v>-520</v>
      </c>
      <c r="I63" s="42" t="s">
        <v>81</v>
      </c>
      <c r="J63" s="44">
        <v>142</v>
      </c>
      <c r="K63" s="56"/>
      <c r="L63" s="59"/>
      <c r="M63" s="66">
        <f>K63-J63</f>
        <v>-142</v>
      </c>
      <c r="N63" s="67">
        <f>L63-J63</f>
        <v>-142</v>
      </c>
      <c r="P63" s="238"/>
      <c r="Q63" s="239"/>
      <c r="R63" s="239"/>
      <c r="S63" s="239"/>
      <c r="T63" s="239"/>
      <c r="U63" s="239"/>
      <c r="V63" s="239"/>
      <c r="W63" s="239"/>
      <c r="X63" s="239"/>
      <c r="Y63" s="239"/>
      <c r="Z63" s="239"/>
      <c r="AA63" s="239"/>
      <c r="AB63" s="239"/>
      <c r="AC63" s="239"/>
      <c r="AD63" s="240"/>
    </row>
    <row r="64" spans="1:36">
      <c r="A64" s="14" t="s">
        <v>70</v>
      </c>
      <c r="B64" s="4">
        <f>Y4</f>
        <v>485</v>
      </c>
      <c r="C64" s="57"/>
      <c r="D64" s="60"/>
      <c r="E64" s="14">
        <f>C64-B64</f>
        <v>-485</v>
      </c>
      <c r="F64" s="15">
        <f t="shared" ref="F64:F66" si="10">D64-B64</f>
        <v>-485</v>
      </c>
      <c r="I64" s="14" t="s">
        <v>80</v>
      </c>
      <c r="J64" s="4">
        <v>135</v>
      </c>
      <c r="K64" s="57"/>
      <c r="L64" s="60"/>
      <c r="M64" s="14">
        <f>K64-J64</f>
        <v>-135</v>
      </c>
      <c r="N64" s="15">
        <f t="shared" ref="N64:N65" si="11">L64-J64</f>
        <v>-135</v>
      </c>
      <c r="P64" s="238"/>
      <c r="Q64" s="239"/>
      <c r="R64" s="239"/>
      <c r="S64" s="239"/>
      <c r="T64" s="239"/>
      <c r="U64" s="239"/>
      <c r="V64" s="239"/>
      <c r="W64" s="239"/>
      <c r="X64" s="239"/>
      <c r="Y64" s="239"/>
      <c r="Z64" s="239"/>
      <c r="AA64" s="239"/>
      <c r="AB64" s="239"/>
      <c r="AC64" s="239"/>
      <c r="AD64" s="240"/>
    </row>
    <row r="65" spans="1:33" ht="15" thickBot="1">
      <c r="A65" s="14" t="s">
        <v>32</v>
      </c>
      <c r="B65" s="4">
        <f>AA4</f>
        <v>505</v>
      </c>
      <c r="C65" s="57"/>
      <c r="D65" s="60"/>
      <c r="E65" s="14">
        <f>C65-B65</f>
        <v>-505</v>
      </c>
      <c r="F65" s="15">
        <f t="shared" si="10"/>
        <v>-505</v>
      </c>
      <c r="I65" s="16" t="s">
        <v>43</v>
      </c>
      <c r="J65" s="17">
        <v>75</v>
      </c>
      <c r="K65" s="58"/>
      <c r="L65" s="61"/>
      <c r="M65" s="16">
        <f>K65-J65</f>
        <v>-75</v>
      </c>
      <c r="N65" s="41">
        <f t="shared" si="11"/>
        <v>-75</v>
      </c>
      <c r="P65" s="238"/>
      <c r="Q65" s="239"/>
      <c r="R65" s="239"/>
      <c r="S65" s="239"/>
      <c r="T65" s="239"/>
      <c r="U65" s="239"/>
      <c r="V65" s="239"/>
      <c r="W65" s="239"/>
      <c r="X65" s="239"/>
      <c r="Y65" s="239"/>
      <c r="Z65" s="239"/>
      <c r="AA65" s="239"/>
      <c r="AB65" s="239"/>
      <c r="AC65" s="239"/>
      <c r="AD65" s="240"/>
    </row>
    <row r="66" spans="1:33" ht="15" thickBot="1">
      <c r="A66" s="16" t="s">
        <v>10</v>
      </c>
      <c r="B66" s="17">
        <f>AC4</f>
        <v>520</v>
      </c>
      <c r="C66" s="58"/>
      <c r="D66" s="61"/>
      <c r="E66" s="16">
        <f>C66-B66</f>
        <v>-520</v>
      </c>
      <c r="F66" s="41">
        <f t="shared" si="10"/>
        <v>-520</v>
      </c>
      <c r="P66" s="241"/>
      <c r="Q66" s="242"/>
      <c r="R66" s="242"/>
      <c r="S66" s="242"/>
      <c r="T66" s="242"/>
      <c r="U66" s="242"/>
      <c r="V66" s="242"/>
      <c r="W66" s="242"/>
      <c r="X66" s="242"/>
      <c r="Y66" s="242"/>
      <c r="Z66" s="242"/>
      <c r="AA66" s="242"/>
      <c r="AB66" s="242"/>
      <c r="AC66" s="242"/>
      <c r="AD66" s="243"/>
    </row>
    <row r="69" spans="1:33" ht="15" thickBot="1"/>
    <row r="70" spans="1:33">
      <c r="A70" s="209" t="s">
        <v>3</v>
      </c>
      <c r="B70" s="210"/>
      <c r="C70" s="210"/>
      <c r="D70" s="210"/>
      <c r="E70" s="210"/>
      <c r="F70" s="210"/>
      <c r="G70" s="211"/>
      <c r="I70" s="209" t="s">
        <v>9</v>
      </c>
      <c r="J70" s="210"/>
      <c r="K70" s="210"/>
      <c r="L70" s="210"/>
      <c r="M70" s="210"/>
      <c r="N70" s="210"/>
      <c r="O70" s="211"/>
      <c r="Q70" s="203" t="s">
        <v>10</v>
      </c>
      <c r="R70" s="204"/>
      <c r="S70" s="204"/>
      <c r="T70" s="204"/>
      <c r="U70" s="204"/>
      <c r="V70" s="204"/>
      <c r="W70" s="204"/>
      <c r="X70" s="205"/>
      <c r="Z70" s="203" t="s">
        <v>4</v>
      </c>
      <c r="AA70" s="204"/>
      <c r="AB70" s="204"/>
      <c r="AC70" s="204"/>
      <c r="AD70" s="204"/>
      <c r="AE70" s="204"/>
      <c r="AF70" s="204"/>
      <c r="AG70" s="205"/>
    </row>
    <row r="71" spans="1:33">
      <c r="A71" s="14"/>
      <c r="B71" s="4" t="s">
        <v>6</v>
      </c>
      <c r="C71" s="4" t="s">
        <v>27</v>
      </c>
      <c r="D71" s="4" t="s">
        <v>28</v>
      </c>
      <c r="E71" s="4" t="s">
        <v>30</v>
      </c>
      <c r="F71" s="4" t="s">
        <v>7</v>
      </c>
      <c r="G71" s="15" t="s">
        <v>8</v>
      </c>
      <c r="I71" s="14"/>
      <c r="J71" s="4" t="s">
        <v>6</v>
      </c>
      <c r="K71" s="4" t="s">
        <v>27</v>
      </c>
      <c r="L71" s="4" t="s">
        <v>28</v>
      </c>
      <c r="M71" s="4" t="s">
        <v>30</v>
      </c>
      <c r="N71" s="4" t="s">
        <v>7</v>
      </c>
      <c r="O71" s="15" t="s">
        <v>8</v>
      </c>
      <c r="Q71" s="14"/>
      <c r="R71" s="4" t="s">
        <v>6</v>
      </c>
      <c r="S71" s="4" t="s">
        <v>27</v>
      </c>
      <c r="T71" s="4" t="s">
        <v>28</v>
      </c>
      <c r="U71" s="4" t="s">
        <v>29</v>
      </c>
      <c r="V71" s="4" t="s">
        <v>93</v>
      </c>
      <c r="W71" s="4" t="s">
        <v>31</v>
      </c>
      <c r="X71" s="15" t="s">
        <v>8</v>
      </c>
      <c r="Z71" s="26"/>
      <c r="AA71" s="4" t="s">
        <v>6</v>
      </c>
      <c r="AB71" s="4" t="s">
        <v>27</v>
      </c>
      <c r="AC71" s="4" t="s">
        <v>28</v>
      </c>
      <c r="AD71" s="4" t="s">
        <v>30</v>
      </c>
      <c r="AE71" s="4" t="s">
        <v>26</v>
      </c>
      <c r="AF71" s="4" t="s">
        <v>7</v>
      </c>
      <c r="AG71" s="15" t="s">
        <v>8</v>
      </c>
    </row>
    <row r="72" spans="1:33">
      <c r="A72" s="14">
        <v>1</v>
      </c>
      <c r="B72" s="10">
        <v>284</v>
      </c>
      <c r="C72" s="9">
        <v>1250</v>
      </c>
      <c r="D72" s="9">
        <v>1325</v>
      </c>
      <c r="E72" s="11">
        <v>5755</v>
      </c>
      <c r="F72" s="12">
        <v>-38</v>
      </c>
      <c r="G72" s="22">
        <f t="shared" ref="G72:G79" si="12">B72+C72+D72+E72+F72+$W$4+$U$4</f>
        <v>9096</v>
      </c>
      <c r="I72" s="14">
        <v>1</v>
      </c>
      <c r="J72" s="10">
        <v>256</v>
      </c>
      <c r="K72" s="4">
        <f>C72</f>
        <v>1250</v>
      </c>
      <c r="L72" s="4">
        <f>D72</f>
        <v>1325</v>
      </c>
      <c r="M72" s="4">
        <f>E72</f>
        <v>5755</v>
      </c>
      <c r="N72" s="12">
        <v>-38</v>
      </c>
      <c r="O72" s="22">
        <f t="shared" ref="O72:O79" si="13">J72+K72+L72+M72+N72+$W$4+$U$4</f>
        <v>9068</v>
      </c>
      <c r="Q72" s="14">
        <v>1</v>
      </c>
      <c r="R72" s="10">
        <v>350</v>
      </c>
      <c r="S72" s="9">
        <v>1205</v>
      </c>
      <c r="T72" s="9">
        <v>1270</v>
      </c>
      <c r="U72" s="4"/>
      <c r="V72" s="11">
        <f>5775-12</f>
        <v>5763</v>
      </c>
      <c r="W72" s="12">
        <v>-27</v>
      </c>
      <c r="X72" s="22">
        <f t="shared" ref="X72:X79" si="14">R72+S72+T72+V72+W72+$AC$4+$U$4</f>
        <v>9081</v>
      </c>
      <c r="Z72" s="26">
        <v>1</v>
      </c>
      <c r="AA72" s="10">
        <v>1028</v>
      </c>
      <c r="AB72" s="9">
        <v>1550</v>
      </c>
      <c r="AC72" s="9">
        <v>3205</v>
      </c>
      <c r="AD72" s="11">
        <f>2250+1400</f>
        <v>3650</v>
      </c>
      <c r="AE72" s="50">
        <v>85</v>
      </c>
      <c r="AF72" s="12">
        <v>50</v>
      </c>
      <c r="AG72" s="22">
        <f>AA72+AB72+AD72+AE72+AF72+AC72</f>
        <v>9568</v>
      </c>
    </row>
    <row r="73" spans="1:33">
      <c r="A73" s="14">
        <v>2</v>
      </c>
      <c r="B73" s="10">
        <v>267</v>
      </c>
      <c r="C73" s="9">
        <v>1140</v>
      </c>
      <c r="D73" s="4">
        <f>D72</f>
        <v>1325</v>
      </c>
      <c r="E73" s="4">
        <f>E72</f>
        <v>5755</v>
      </c>
      <c r="F73" s="12">
        <v>-38</v>
      </c>
      <c r="G73" s="22">
        <f t="shared" si="12"/>
        <v>8969</v>
      </c>
      <c r="I73" s="14">
        <v>2</v>
      </c>
      <c r="J73" s="10">
        <v>242</v>
      </c>
      <c r="K73" s="4">
        <f t="shared" ref="K73:K79" si="15">C73</f>
        <v>1140</v>
      </c>
      <c r="L73" s="4">
        <f>D72</f>
        <v>1325</v>
      </c>
      <c r="M73" s="4">
        <f>M72</f>
        <v>5755</v>
      </c>
      <c r="N73" s="12">
        <v>-38</v>
      </c>
      <c r="O73" s="22">
        <f t="shared" si="13"/>
        <v>8944</v>
      </c>
      <c r="Q73" s="14">
        <v>2</v>
      </c>
      <c r="R73" s="10">
        <v>289</v>
      </c>
      <c r="S73" s="4">
        <f>S72</f>
        <v>1205</v>
      </c>
      <c r="T73" s="4">
        <f>T72</f>
        <v>1270</v>
      </c>
      <c r="U73" s="4"/>
      <c r="V73" s="4">
        <f>V72</f>
        <v>5763</v>
      </c>
      <c r="W73" s="12">
        <v>-27</v>
      </c>
      <c r="X73" s="22">
        <f t="shared" si="14"/>
        <v>9020</v>
      </c>
      <c r="Z73" s="26">
        <v>2</v>
      </c>
      <c r="AA73" s="10">
        <v>702</v>
      </c>
      <c r="AB73" s="4">
        <f>AB72</f>
        <v>1550</v>
      </c>
      <c r="AC73" s="4">
        <f>AC72</f>
        <v>3205</v>
      </c>
      <c r="AD73" s="4">
        <f>AD72</f>
        <v>3650</v>
      </c>
      <c r="AE73" s="4">
        <f>AE72</f>
        <v>85</v>
      </c>
      <c r="AF73" s="12">
        <v>50</v>
      </c>
      <c r="AG73" s="22">
        <f t="shared" ref="AG73:AG83" si="16">AA73+AB73+AD73+AE73+AF73+AC73</f>
        <v>9242</v>
      </c>
    </row>
    <row r="74" spans="1:33">
      <c r="A74" s="14">
        <v>3</v>
      </c>
      <c r="B74" s="10">
        <v>265</v>
      </c>
      <c r="C74" s="9">
        <v>1175</v>
      </c>
      <c r="D74" s="9">
        <v>1250</v>
      </c>
      <c r="E74" s="4">
        <f>E72</f>
        <v>5755</v>
      </c>
      <c r="F74" s="12">
        <v>-38</v>
      </c>
      <c r="G74" s="22">
        <f t="shared" si="12"/>
        <v>8927</v>
      </c>
      <c r="I74" s="14">
        <v>3</v>
      </c>
      <c r="J74" s="10">
        <v>240</v>
      </c>
      <c r="K74" s="4">
        <f t="shared" si="15"/>
        <v>1175</v>
      </c>
      <c r="L74" s="4">
        <f>D74</f>
        <v>1250</v>
      </c>
      <c r="M74" s="4">
        <f>M72</f>
        <v>5755</v>
      </c>
      <c r="N74" s="12">
        <v>-38</v>
      </c>
      <c r="O74" s="22">
        <f t="shared" si="13"/>
        <v>8902</v>
      </c>
      <c r="Q74" s="14">
        <v>3</v>
      </c>
      <c r="R74" s="10">
        <v>351</v>
      </c>
      <c r="S74" s="9">
        <v>1045</v>
      </c>
      <c r="T74" s="4">
        <f>T72</f>
        <v>1270</v>
      </c>
      <c r="U74" s="4"/>
      <c r="V74" s="4">
        <f>V72</f>
        <v>5763</v>
      </c>
      <c r="W74" s="12">
        <v>-27</v>
      </c>
      <c r="X74" s="22">
        <f t="shared" si="14"/>
        <v>8922</v>
      </c>
      <c r="Z74" s="26">
        <v>3</v>
      </c>
      <c r="AA74" s="10">
        <v>913</v>
      </c>
      <c r="AB74" s="9">
        <v>1155</v>
      </c>
      <c r="AC74" s="4">
        <f>AC72</f>
        <v>3205</v>
      </c>
      <c r="AD74" s="4">
        <f>AD72</f>
        <v>3650</v>
      </c>
      <c r="AE74" s="4">
        <f>AE72</f>
        <v>85</v>
      </c>
      <c r="AF74" s="12">
        <v>50</v>
      </c>
      <c r="AG74" s="22">
        <f t="shared" si="16"/>
        <v>9058</v>
      </c>
    </row>
    <row r="75" spans="1:33">
      <c r="A75" s="14">
        <v>4</v>
      </c>
      <c r="B75" s="10">
        <v>300</v>
      </c>
      <c r="C75" s="9">
        <v>1185</v>
      </c>
      <c r="D75" s="4">
        <f>D74</f>
        <v>1250</v>
      </c>
      <c r="E75" s="4">
        <f>E72</f>
        <v>5755</v>
      </c>
      <c r="F75" s="12">
        <v>-38</v>
      </c>
      <c r="G75" s="22">
        <f t="shared" si="12"/>
        <v>8972</v>
      </c>
      <c r="I75" s="14">
        <v>4</v>
      </c>
      <c r="J75" s="10">
        <v>274</v>
      </c>
      <c r="K75" s="4">
        <f t="shared" si="15"/>
        <v>1185</v>
      </c>
      <c r="L75" s="4">
        <f>D74</f>
        <v>1250</v>
      </c>
      <c r="M75" s="4">
        <f>M72</f>
        <v>5755</v>
      </c>
      <c r="N75" s="12">
        <v>-38</v>
      </c>
      <c r="O75" s="22">
        <f t="shared" si="13"/>
        <v>8946</v>
      </c>
      <c r="Q75" s="14">
        <v>4</v>
      </c>
      <c r="R75" s="10">
        <v>342</v>
      </c>
      <c r="S75" s="4">
        <f>S74</f>
        <v>1045</v>
      </c>
      <c r="T75" s="4">
        <f>T72</f>
        <v>1270</v>
      </c>
      <c r="U75" s="4"/>
      <c r="V75" s="4">
        <f>V72</f>
        <v>5763</v>
      </c>
      <c r="W75" s="12">
        <v>-27</v>
      </c>
      <c r="X75" s="22">
        <f t="shared" si="14"/>
        <v>8913</v>
      </c>
      <c r="Z75" s="26">
        <v>4</v>
      </c>
      <c r="AA75" s="10">
        <v>891</v>
      </c>
      <c r="AB75" s="4">
        <f>AB74</f>
        <v>1155</v>
      </c>
      <c r="AC75" s="4">
        <f>AC72</f>
        <v>3205</v>
      </c>
      <c r="AD75" s="4">
        <f>AD72</f>
        <v>3650</v>
      </c>
      <c r="AE75" s="4">
        <f>AE72</f>
        <v>85</v>
      </c>
      <c r="AF75" s="12">
        <v>50</v>
      </c>
      <c r="AG75" s="22">
        <f t="shared" si="16"/>
        <v>9036</v>
      </c>
    </row>
    <row r="76" spans="1:33">
      <c r="A76" s="14">
        <v>5</v>
      </c>
      <c r="B76" s="10">
        <v>247</v>
      </c>
      <c r="C76" s="9">
        <v>1200</v>
      </c>
      <c r="D76" s="9">
        <v>1215</v>
      </c>
      <c r="E76" s="11">
        <v>5730</v>
      </c>
      <c r="F76" s="12">
        <v>-38</v>
      </c>
      <c r="G76" s="22">
        <f t="shared" si="12"/>
        <v>8874</v>
      </c>
      <c r="I76" s="14">
        <v>5</v>
      </c>
      <c r="J76" s="10">
        <v>222</v>
      </c>
      <c r="K76" s="4">
        <f t="shared" si="15"/>
        <v>1200</v>
      </c>
      <c r="L76" s="4">
        <f>D76</f>
        <v>1215</v>
      </c>
      <c r="M76" s="4">
        <f>E76</f>
        <v>5730</v>
      </c>
      <c r="N76" s="12">
        <v>-38</v>
      </c>
      <c r="O76" s="22">
        <f t="shared" si="13"/>
        <v>8849</v>
      </c>
      <c r="Q76" s="14">
        <v>5</v>
      </c>
      <c r="R76" s="10">
        <v>343</v>
      </c>
      <c r="S76" s="9">
        <v>1090</v>
      </c>
      <c r="T76" s="9">
        <v>1190</v>
      </c>
      <c r="U76" s="4"/>
      <c r="V76" s="4">
        <f>V72</f>
        <v>5763</v>
      </c>
      <c r="W76" s="12">
        <v>-27</v>
      </c>
      <c r="X76" s="22">
        <f t="shared" si="14"/>
        <v>8879</v>
      </c>
      <c r="Z76" s="26">
        <v>5</v>
      </c>
      <c r="AA76" s="10">
        <v>937</v>
      </c>
      <c r="AB76" s="9">
        <v>1255</v>
      </c>
      <c r="AC76" s="9">
        <v>2945</v>
      </c>
      <c r="AD76" s="4">
        <f>AD72</f>
        <v>3650</v>
      </c>
      <c r="AE76" s="50">
        <v>85</v>
      </c>
      <c r="AF76" s="12">
        <v>50</v>
      </c>
      <c r="AG76" s="22">
        <f t="shared" si="16"/>
        <v>8922</v>
      </c>
    </row>
    <row r="77" spans="1:33">
      <c r="A77" s="14">
        <v>6</v>
      </c>
      <c r="B77" s="10">
        <v>256</v>
      </c>
      <c r="C77" s="9">
        <v>1040</v>
      </c>
      <c r="D77" s="4">
        <f>D76</f>
        <v>1215</v>
      </c>
      <c r="E77" s="4">
        <f>E76</f>
        <v>5730</v>
      </c>
      <c r="F77" s="12">
        <v>-38</v>
      </c>
      <c r="G77" s="22">
        <f t="shared" si="12"/>
        <v>8723</v>
      </c>
      <c r="I77" s="14">
        <v>6</v>
      </c>
      <c r="J77" s="10">
        <v>234</v>
      </c>
      <c r="K77" s="4">
        <f t="shared" si="15"/>
        <v>1040</v>
      </c>
      <c r="L77" s="4">
        <f>D76</f>
        <v>1215</v>
      </c>
      <c r="M77" s="4">
        <f>M76</f>
        <v>5730</v>
      </c>
      <c r="N77" s="12">
        <v>-38</v>
      </c>
      <c r="O77" s="22">
        <f t="shared" si="13"/>
        <v>8701</v>
      </c>
      <c r="Q77" s="14">
        <v>6</v>
      </c>
      <c r="R77" s="10">
        <v>330</v>
      </c>
      <c r="S77" s="4">
        <f>S76</f>
        <v>1090</v>
      </c>
      <c r="T77" s="4">
        <f>T76</f>
        <v>1190</v>
      </c>
      <c r="U77" s="4"/>
      <c r="V77" s="4">
        <f>V72</f>
        <v>5763</v>
      </c>
      <c r="W77" s="12">
        <v>-27</v>
      </c>
      <c r="X77" s="22">
        <f t="shared" si="14"/>
        <v>8866</v>
      </c>
      <c r="Z77" s="26">
        <v>6</v>
      </c>
      <c r="AA77" s="10">
        <v>700</v>
      </c>
      <c r="AB77" s="4">
        <f>AB76</f>
        <v>1255</v>
      </c>
      <c r="AC77" s="4">
        <f>AC76</f>
        <v>2945</v>
      </c>
      <c r="AD77" s="4">
        <f>AD72</f>
        <v>3650</v>
      </c>
      <c r="AE77" s="4">
        <f>AE76</f>
        <v>85</v>
      </c>
      <c r="AF77" s="12">
        <v>50</v>
      </c>
      <c r="AG77" s="22">
        <f t="shared" si="16"/>
        <v>8685</v>
      </c>
    </row>
    <row r="78" spans="1:33">
      <c r="A78" s="14">
        <v>7</v>
      </c>
      <c r="B78" s="10">
        <v>250</v>
      </c>
      <c r="C78" s="9">
        <v>1070</v>
      </c>
      <c r="D78" s="9">
        <v>1115</v>
      </c>
      <c r="E78" s="4">
        <f>E76</f>
        <v>5730</v>
      </c>
      <c r="F78" s="12">
        <v>-38</v>
      </c>
      <c r="G78" s="22">
        <f t="shared" si="12"/>
        <v>8647</v>
      </c>
      <c r="I78" s="14">
        <v>7</v>
      </c>
      <c r="J78" s="10">
        <v>227</v>
      </c>
      <c r="K78" s="4">
        <f t="shared" si="15"/>
        <v>1070</v>
      </c>
      <c r="L78" s="4">
        <f>D78</f>
        <v>1115</v>
      </c>
      <c r="M78" s="4">
        <f>M76</f>
        <v>5730</v>
      </c>
      <c r="N78" s="12">
        <v>-38</v>
      </c>
      <c r="O78" s="22">
        <f t="shared" si="13"/>
        <v>8624</v>
      </c>
      <c r="Q78" s="14">
        <v>7</v>
      </c>
      <c r="R78" s="10">
        <v>312</v>
      </c>
      <c r="S78" s="9">
        <v>1140</v>
      </c>
      <c r="T78" s="4">
        <f>T76</f>
        <v>1190</v>
      </c>
      <c r="U78" s="4"/>
      <c r="V78" s="4">
        <f>V72</f>
        <v>5763</v>
      </c>
      <c r="W78" s="12">
        <v>-27</v>
      </c>
      <c r="X78" s="22">
        <f t="shared" si="14"/>
        <v>8898</v>
      </c>
      <c r="Z78" s="26">
        <v>7</v>
      </c>
      <c r="AA78" s="10">
        <v>767</v>
      </c>
      <c r="AB78" s="9">
        <v>1120</v>
      </c>
      <c r="AC78" s="4">
        <f>AC76</f>
        <v>2945</v>
      </c>
      <c r="AD78" s="4">
        <f>AD72</f>
        <v>3650</v>
      </c>
      <c r="AE78" s="4">
        <f>AE77</f>
        <v>85</v>
      </c>
      <c r="AF78" s="12">
        <v>50</v>
      </c>
      <c r="AG78" s="22">
        <f t="shared" si="16"/>
        <v>8617</v>
      </c>
    </row>
    <row r="79" spans="1:33" ht="15" thickBot="1">
      <c r="A79" s="14">
        <v>8</v>
      </c>
      <c r="B79" s="10">
        <v>321</v>
      </c>
      <c r="C79" s="9">
        <v>995</v>
      </c>
      <c r="D79" s="4">
        <f>D78</f>
        <v>1115</v>
      </c>
      <c r="E79" s="4">
        <f>E76</f>
        <v>5730</v>
      </c>
      <c r="F79" s="12">
        <v>-38</v>
      </c>
      <c r="G79" s="22">
        <f t="shared" si="12"/>
        <v>8643</v>
      </c>
      <c r="I79" s="16">
        <v>8</v>
      </c>
      <c r="J79" s="23">
        <v>304</v>
      </c>
      <c r="K79" s="17">
        <f t="shared" si="15"/>
        <v>995</v>
      </c>
      <c r="L79" s="17">
        <f>D78</f>
        <v>1115</v>
      </c>
      <c r="M79" s="17">
        <f>M76</f>
        <v>5730</v>
      </c>
      <c r="N79" s="25">
        <v>-38</v>
      </c>
      <c r="O79" s="24">
        <f t="shared" si="13"/>
        <v>8626</v>
      </c>
      <c r="Q79" s="14">
        <v>8</v>
      </c>
      <c r="R79" s="10">
        <v>344</v>
      </c>
      <c r="S79" s="4">
        <f>S78</f>
        <v>1140</v>
      </c>
      <c r="T79" s="4">
        <f>T76</f>
        <v>1190</v>
      </c>
      <c r="U79" s="4"/>
      <c r="V79" s="4">
        <f>V72</f>
        <v>5763</v>
      </c>
      <c r="W79" s="12">
        <v>-27</v>
      </c>
      <c r="X79" s="22">
        <f t="shared" si="14"/>
        <v>8930</v>
      </c>
      <c r="Z79" s="26">
        <v>8</v>
      </c>
      <c r="AA79" s="10">
        <v>823</v>
      </c>
      <c r="AB79" s="4">
        <f>AB78</f>
        <v>1120</v>
      </c>
      <c r="AC79" s="4">
        <f>AC76</f>
        <v>2945</v>
      </c>
      <c r="AD79" s="4">
        <f>AD72</f>
        <v>3650</v>
      </c>
      <c r="AE79" s="4">
        <f>AE77</f>
        <v>85</v>
      </c>
      <c r="AF79" s="12">
        <v>50</v>
      </c>
      <c r="AG79" s="22">
        <f t="shared" si="16"/>
        <v>8673</v>
      </c>
    </row>
    <row r="80" spans="1:33" ht="15" thickBot="1">
      <c r="A80" s="14">
        <v>9</v>
      </c>
      <c r="B80" s="10">
        <v>289</v>
      </c>
      <c r="C80" s="9">
        <v>1025</v>
      </c>
      <c r="D80" s="9">
        <v>700</v>
      </c>
      <c r="E80" s="11">
        <v>5950</v>
      </c>
      <c r="F80" s="12">
        <v>-24</v>
      </c>
      <c r="G80" s="22">
        <f t="shared" ref="G80:G85" si="17">B80+C80+D80+E80+F80+$Y$4+$U$4</f>
        <v>8425</v>
      </c>
      <c r="Q80" s="14">
        <v>9</v>
      </c>
      <c r="R80" s="10">
        <v>334</v>
      </c>
      <c r="S80" s="9">
        <v>1110</v>
      </c>
      <c r="T80" s="9">
        <v>1225</v>
      </c>
      <c r="U80" s="33"/>
      <c r="V80" s="11">
        <f>5705-12</f>
        <v>5693</v>
      </c>
      <c r="W80" s="12">
        <v>-27</v>
      </c>
      <c r="X80" s="22">
        <f t="shared" ref="X80:X87" si="18">R80+S80+T80+V80+W80+U80+$AC$4+$U$4</f>
        <v>8855</v>
      </c>
      <c r="Z80" s="26">
        <v>9</v>
      </c>
      <c r="AA80" s="10">
        <v>628</v>
      </c>
      <c r="AB80" s="9">
        <v>820</v>
      </c>
      <c r="AC80" s="9">
        <v>3292</v>
      </c>
      <c r="AD80" s="4">
        <f>AD72</f>
        <v>3650</v>
      </c>
      <c r="AE80" s="50">
        <v>85</v>
      </c>
      <c r="AF80" s="12">
        <v>50</v>
      </c>
      <c r="AG80" s="22">
        <f t="shared" si="16"/>
        <v>8525</v>
      </c>
    </row>
    <row r="81" spans="1:33" ht="15" thickBot="1">
      <c r="A81" s="14">
        <v>10</v>
      </c>
      <c r="B81" s="10">
        <v>237</v>
      </c>
      <c r="C81" s="4">
        <f>C80</f>
        <v>1025</v>
      </c>
      <c r="D81" s="4">
        <f>D80</f>
        <v>700</v>
      </c>
      <c r="E81" s="4">
        <f>E80</f>
        <v>5950</v>
      </c>
      <c r="F81" s="12">
        <v>-24</v>
      </c>
      <c r="G81" s="22">
        <f t="shared" si="17"/>
        <v>8373</v>
      </c>
      <c r="I81" s="200" t="s">
        <v>11</v>
      </c>
      <c r="J81" s="201"/>
      <c r="K81" s="201"/>
      <c r="L81" s="201"/>
      <c r="M81" s="201"/>
      <c r="N81" s="201"/>
      <c r="O81" s="202"/>
      <c r="Q81" s="14">
        <v>10</v>
      </c>
      <c r="R81" s="10">
        <v>275</v>
      </c>
      <c r="S81" s="4">
        <f>S80</f>
        <v>1110</v>
      </c>
      <c r="T81" s="4">
        <f>T80</f>
        <v>1225</v>
      </c>
      <c r="U81" s="4"/>
      <c r="V81" s="4">
        <f>V80</f>
        <v>5693</v>
      </c>
      <c r="W81" s="12">
        <v>-27</v>
      </c>
      <c r="X81" s="22">
        <f t="shared" si="18"/>
        <v>8796</v>
      </c>
      <c r="Z81" s="26">
        <v>10</v>
      </c>
      <c r="AA81" s="10">
        <v>526</v>
      </c>
      <c r="AB81" s="4">
        <f>AB80</f>
        <v>820</v>
      </c>
      <c r="AC81" s="4">
        <f>AC80</f>
        <v>3292</v>
      </c>
      <c r="AD81" s="4">
        <f>AD72</f>
        <v>3650</v>
      </c>
      <c r="AE81" s="4">
        <f>AE80</f>
        <v>85</v>
      </c>
      <c r="AF81" s="12">
        <v>50</v>
      </c>
      <c r="AG81" s="22">
        <f t="shared" si="16"/>
        <v>8423</v>
      </c>
    </row>
    <row r="82" spans="1:33">
      <c r="A82" s="14">
        <v>11</v>
      </c>
      <c r="B82" s="10">
        <v>278</v>
      </c>
      <c r="C82" s="9">
        <v>865</v>
      </c>
      <c r="D82" s="4">
        <f>D81</f>
        <v>700</v>
      </c>
      <c r="E82" s="4">
        <f>E80</f>
        <v>5950</v>
      </c>
      <c r="F82" s="12">
        <v>-24</v>
      </c>
      <c r="G82" s="22">
        <f t="shared" si="17"/>
        <v>8254</v>
      </c>
      <c r="I82" s="42"/>
      <c r="J82" s="44" t="s">
        <v>6</v>
      </c>
      <c r="K82" s="44" t="s">
        <v>27</v>
      </c>
      <c r="L82" s="44" t="s">
        <v>28</v>
      </c>
      <c r="M82" s="44" t="s">
        <v>30</v>
      </c>
      <c r="N82" s="44" t="s">
        <v>7</v>
      </c>
      <c r="O82" s="43" t="s">
        <v>8</v>
      </c>
      <c r="Q82" s="14">
        <v>11</v>
      </c>
      <c r="R82" s="10">
        <v>321</v>
      </c>
      <c r="S82" s="9">
        <v>955</v>
      </c>
      <c r="T82" s="4">
        <f>T80</f>
        <v>1225</v>
      </c>
      <c r="U82" s="4"/>
      <c r="V82" s="4">
        <f>V80</f>
        <v>5693</v>
      </c>
      <c r="W82" s="12">
        <v>-27</v>
      </c>
      <c r="X82" s="22">
        <f t="shared" si="18"/>
        <v>8687</v>
      </c>
      <c r="Z82" s="26">
        <v>11</v>
      </c>
      <c r="AA82" s="10">
        <v>473</v>
      </c>
      <c r="AB82" s="9">
        <v>860</v>
      </c>
      <c r="AC82" s="4">
        <f>AC80</f>
        <v>3292</v>
      </c>
      <c r="AD82" s="4">
        <f>AD72</f>
        <v>3650</v>
      </c>
      <c r="AE82" s="4">
        <f>AE81</f>
        <v>85</v>
      </c>
      <c r="AF82" s="12">
        <v>50</v>
      </c>
      <c r="AG82" s="22">
        <f t="shared" si="16"/>
        <v>8410</v>
      </c>
    </row>
    <row r="83" spans="1:33" ht="15" thickBot="1">
      <c r="A83" s="14">
        <v>12</v>
      </c>
      <c r="B83" s="10">
        <v>261</v>
      </c>
      <c r="C83" s="4">
        <f>C82</f>
        <v>865</v>
      </c>
      <c r="D83" s="4">
        <f>D81</f>
        <v>700</v>
      </c>
      <c r="E83" s="4">
        <f>E80</f>
        <v>5950</v>
      </c>
      <c r="F83" s="12">
        <v>-24</v>
      </c>
      <c r="G83" s="22">
        <f t="shared" si="17"/>
        <v>8237</v>
      </c>
      <c r="I83" s="14">
        <v>1</v>
      </c>
      <c r="J83" s="10">
        <v>353</v>
      </c>
      <c r="K83" s="9">
        <v>1245</v>
      </c>
      <c r="L83" s="4">
        <f>T72</f>
        <v>1270</v>
      </c>
      <c r="M83" s="4">
        <f>V72</f>
        <v>5763</v>
      </c>
      <c r="N83" s="12">
        <v>-22</v>
      </c>
      <c r="O83" s="22">
        <f t="shared" ref="O83:O90" si="19">J83+K83+L83+M83+N83+$AC$4+$U$4</f>
        <v>9129</v>
      </c>
      <c r="Q83" s="14">
        <v>12</v>
      </c>
      <c r="R83" s="10">
        <v>312</v>
      </c>
      <c r="S83" s="4">
        <f>S82</f>
        <v>955</v>
      </c>
      <c r="T83" s="4">
        <f>T80</f>
        <v>1225</v>
      </c>
      <c r="U83" s="4"/>
      <c r="V83" s="4">
        <f>V80</f>
        <v>5693</v>
      </c>
      <c r="W83" s="12">
        <v>-27</v>
      </c>
      <c r="X83" s="22">
        <f t="shared" si="18"/>
        <v>8678</v>
      </c>
      <c r="Z83" s="27">
        <v>12</v>
      </c>
      <c r="AA83" s="23">
        <v>601</v>
      </c>
      <c r="AB83" s="17">
        <f>AB82</f>
        <v>860</v>
      </c>
      <c r="AC83" s="17">
        <f>AC80</f>
        <v>3292</v>
      </c>
      <c r="AD83" s="17">
        <f>AD72</f>
        <v>3650</v>
      </c>
      <c r="AE83" s="17">
        <f>AE81</f>
        <v>85</v>
      </c>
      <c r="AF83" s="12">
        <v>50</v>
      </c>
      <c r="AG83" s="24">
        <f t="shared" si="16"/>
        <v>8538</v>
      </c>
    </row>
    <row r="84" spans="1:33">
      <c r="A84" s="14">
        <v>13</v>
      </c>
      <c r="B84" s="10">
        <v>258</v>
      </c>
      <c r="C84" s="33"/>
      <c r="D84" s="9">
        <v>1490</v>
      </c>
      <c r="E84" s="4">
        <f>E80</f>
        <v>5950</v>
      </c>
      <c r="F84" s="12">
        <v>-18</v>
      </c>
      <c r="G84" s="22">
        <f t="shared" si="17"/>
        <v>8165</v>
      </c>
      <c r="I84" s="14">
        <v>2</v>
      </c>
      <c r="J84" s="10">
        <v>292</v>
      </c>
      <c r="K84" s="4">
        <f>K83</f>
        <v>1245</v>
      </c>
      <c r="L84" s="4">
        <f>T72</f>
        <v>1270</v>
      </c>
      <c r="M84" s="4">
        <f>V72</f>
        <v>5763</v>
      </c>
      <c r="N84" s="12">
        <v>-22</v>
      </c>
      <c r="O84" s="22">
        <f t="shared" si="19"/>
        <v>9068</v>
      </c>
      <c r="Q84" s="14">
        <v>13</v>
      </c>
      <c r="R84" s="10">
        <v>320</v>
      </c>
      <c r="S84" s="9">
        <v>995</v>
      </c>
      <c r="T84" s="9">
        <v>1115</v>
      </c>
      <c r="U84" s="33"/>
      <c r="V84" s="4">
        <f>V80</f>
        <v>5693</v>
      </c>
      <c r="W84" s="12">
        <v>-27</v>
      </c>
      <c r="X84" s="22">
        <f t="shared" si="18"/>
        <v>8616</v>
      </c>
    </row>
    <row r="85" spans="1:33">
      <c r="A85" s="14">
        <v>14</v>
      </c>
      <c r="B85" s="10">
        <v>251</v>
      </c>
      <c r="C85" s="4"/>
      <c r="D85" s="4">
        <f>D84</f>
        <v>1490</v>
      </c>
      <c r="E85" s="4">
        <f>E84</f>
        <v>5950</v>
      </c>
      <c r="F85" s="12">
        <v>-18</v>
      </c>
      <c r="G85" s="22">
        <f t="shared" si="17"/>
        <v>8158</v>
      </c>
      <c r="I85" s="14">
        <v>3</v>
      </c>
      <c r="J85" s="10">
        <v>354</v>
      </c>
      <c r="K85" s="9">
        <v>1090</v>
      </c>
      <c r="L85" s="4">
        <f>T72</f>
        <v>1270</v>
      </c>
      <c r="M85" s="4">
        <f>V72</f>
        <v>5763</v>
      </c>
      <c r="N85" s="12">
        <v>-22</v>
      </c>
      <c r="O85" s="22">
        <f t="shared" si="19"/>
        <v>8975</v>
      </c>
      <c r="Q85" s="14">
        <v>14</v>
      </c>
      <c r="R85" s="10">
        <v>299</v>
      </c>
      <c r="S85" s="4">
        <f>S84</f>
        <v>995</v>
      </c>
      <c r="T85" s="4">
        <f>T84</f>
        <v>1115</v>
      </c>
      <c r="U85" s="4"/>
      <c r="V85" s="4">
        <f>V80</f>
        <v>5693</v>
      </c>
      <c r="W85" s="12">
        <v>-27</v>
      </c>
      <c r="X85" s="22">
        <f t="shared" si="18"/>
        <v>8595</v>
      </c>
    </row>
    <row r="86" spans="1:33">
      <c r="A86" s="14">
        <v>15</v>
      </c>
      <c r="B86" s="10">
        <v>1155</v>
      </c>
      <c r="C86" s="4"/>
      <c r="D86" s="9">
        <v>5780</v>
      </c>
      <c r="E86" s="11">
        <v>565</v>
      </c>
      <c r="F86" s="12">
        <v>-3</v>
      </c>
      <c r="G86" s="22">
        <f>B86+C86+D86+E86+F86+$AA$4+$U$4</f>
        <v>8002</v>
      </c>
      <c r="I86" s="14">
        <v>4</v>
      </c>
      <c r="J86" s="10">
        <v>345</v>
      </c>
      <c r="K86" s="4">
        <f>K85</f>
        <v>1090</v>
      </c>
      <c r="L86" s="4">
        <f>T72</f>
        <v>1270</v>
      </c>
      <c r="M86" s="4">
        <f>V72</f>
        <v>5763</v>
      </c>
      <c r="N86" s="12">
        <v>-22</v>
      </c>
      <c r="O86" s="22">
        <f t="shared" si="19"/>
        <v>8966</v>
      </c>
      <c r="Q86" s="14">
        <v>15</v>
      </c>
      <c r="R86" s="10">
        <v>286</v>
      </c>
      <c r="S86" s="9">
        <v>1015</v>
      </c>
      <c r="T86" s="4">
        <f>T84</f>
        <v>1115</v>
      </c>
      <c r="U86" s="4"/>
      <c r="V86" s="4">
        <f>V80</f>
        <v>5693</v>
      </c>
      <c r="W86" s="12">
        <v>-27</v>
      </c>
      <c r="X86" s="22">
        <f t="shared" si="18"/>
        <v>8602</v>
      </c>
    </row>
    <row r="87" spans="1:33">
      <c r="A87" s="14">
        <v>16</v>
      </c>
      <c r="B87" s="10">
        <v>240</v>
      </c>
      <c r="C87" s="9">
        <v>830</v>
      </c>
      <c r="D87" s="4">
        <f>D86</f>
        <v>5780</v>
      </c>
      <c r="E87">
        <f>E86</f>
        <v>565</v>
      </c>
      <c r="F87" s="12">
        <v>-3</v>
      </c>
      <c r="G87" s="22">
        <f>B87+C87+D87+E87+F87+$AA$4+$U$4</f>
        <v>7917</v>
      </c>
      <c r="I87" s="42">
        <v>5</v>
      </c>
      <c r="J87" s="121">
        <v>349</v>
      </c>
      <c r="K87" s="122">
        <v>1130</v>
      </c>
      <c r="L87" s="44">
        <f>T76</f>
        <v>1190</v>
      </c>
      <c r="M87" s="44">
        <f>V76</f>
        <v>5763</v>
      </c>
      <c r="N87" s="123">
        <v>-22</v>
      </c>
      <c r="O87" s="124">
        <f t="shared" si="19"/>
        <v>8930</v>
      </c>
      <c r="Q87" s="14">
        <v>16</v>
      </c>
      <c r="R87" s="10">
        <v>308</v>
      </c>
      <c r="S87" s="4">
        <f>S86</f>
        <v>1015</v>
      </c>
      <c r="T87" s="4">
        <f>T84</f>
        <v>1115</v>
      </c>
      <c r="U87" s="4"/>
      <c r="V87" s="4">
        <f>V80</f>
        <v>5693</v>
      </c>
      <c r="W87" s="12">
        <v>-27</v>
      </c>
      <c r="X87" s="22">
        <f t="shared" si="18"/>
        <v>8624</v>
      </c>
    </row>
    <row r="88" spans="1:33" ht="15" thickBot="1">
      <c r="A88" s="16">
        <v>17</v>
      </c>
      <c r="B88" s="23">
        <v>224</v>
      </c>
      <c r="C88" s="54">
        <f>C87</f>
        <v>830</v>
      </c>
      <c r="D88" s="17">
        <f>D86</f>
        <v>5780</v>
      </c>
      <c r="E88" s="17">
        <f>E86</f>
        <v>565</v>
      </c>
      <c r="F88" s="25">
        <v>-3</v>
      </c>
      <c r="G88" s="24">
        <f>B88+C88+D88+E88+F88+$AA$4+$U$4</f>
        <v>7901</v>
      </c>
      <c r="I88" s="14">
        <v>6</v>
      </c>
      <c r="J88" s="10">
        <v>336</v>
      </c>
      <c r="K88" s="4">
        <f>K87</f>
        <v>1130</v>
      </c>
      <c r="L88" s="4">
        <f>T76</f>
        <v>1190</v>
      </c>
      <c r="M88" s="4">
        <f>V76</f>
        <v>5763</v>
      </c>
      <c r="N88" s="12">
        <v>-22</v>
      </c>
      <c r="O88" s="22">
        <f t="shared" si="19"/>
        <v>8917</v>
      </c>
      <c r="Q88" s="14">
        <v>17</v>
      </c>
      <c r="R88" s="10">
        <v>548</v>
      </c>
      <c r="S88" s="9">
        <v>875</v>
      </c>
      <c r="T88" s="9">
        <v>670</v>
      </c>
      <c r="U88" s="4"/>
      <c r="V88" s="11">
        <f>5855-11</f>
        <v>5844</v>
      </c>
      <c r="W88" s="12">
        <v>-20</v>
      </c>
      <c r="X88" s="22">
        <f t="shared" ref="X88:X93" si="20">R88+S88+T88+V88+W88+$AC$4+$U$4</f>
        <v>8437</v>
      </c>
    </row>
    <row r="89" spans="1:33">
      <c r="I89" s="14">
        <v>7</v>
      </c>
      <c r="J89" s="10">
        <v>323</v>
      </c>
      <c r="K89" s="9">
        <v>1175</v>
      </c>
      <c r="L89" s="4">
        <f>T76</f>
        <v>1190</v>
      </c>
      <c r="M89" s="4">
        <f>V76</f>
        <v>5763</v>
      </c>
      <c r="N89" s="12">
        <v>-22</v>
      </c>
      <c r="O89" s="22">
        <f t="shared" si="19"/>
        <v>8949</v>
      </c>
      <c r="Q89" s="14">
        <v>18</v>
      </c>
      <c r="R89" s="10">
        <v>452</v>
      </c>
      <c r="S89" s="4">
        <f>S88</f>
        <v>875</v>
      </c>
      <c r="T89" s="4">
        <f>T88</f>
        <v>670</v>
      </c>
      <c r="U89" s="4"/>
      <c r="V89" s="4">
        <f>V88</f>
        <v>5844</v>
      </c>
      <c r="W89" s="12">
        <v>-20</v>
      </c>
      <c r="X89" s="22">
        <f t="shared" si="20"/>
        <v>8341</v>
      </c>
    </row>
    <row r="90" spans="1:33" ht="15" thickBot="1">
      <c r="I90" s="16">
        <v>8</v>
      </c>
      <c r="J90" s="23">
        <v>350</v>
      </c>
      <c r="K90" s="17">
        <f>K89</f>
        <v>1175</v>
      </c>
      <c r="L90" s="17">
        <f>T76</f>
        <v>1190</v>
      </c>
      <c r="M90" s="17">
        <f>V76</f>
        <v>5763</v>
      </c>
      <c r="N90" s="25">
        <v>-22</v>
      </c>
      <c r="O90" s="24">
        <f t="shared" si="19"/>
        <v>8976</v>
      </c>
      <c r="Q90" s="14">
        <v>19</v>
      </c>
      <c r="R90" s="10">
        <v>264</v>
      </c>
      <c r="S90" s="9">
        <v>965</v>
      </c>
      <c r="T90" s="4">
        <f>T88</f>
        <v>670</v>
      </c>
      <c r="U90" s="4"/>
      <c r="V90" s="4">
        <f>V88</f>
        <v>5844</v>
      </c>
      <c r="W90" s="12">
        <v>-20</v>
      </c>
      <c r="X90" s="22">
        <f t="shared" si="20"/>
        <v>8243</v>
      </c>
    </row>
    <row r="91" spans="1:33">
      <c r="Q91" s="14">
        <v>20</v>
      </c>
      <c r="R91" s="10">
        <v>250</v>
      </c>
      <c r="S91" s="4">
        <f>S90</f>
        <v>965</v>
      </c>
      <c r="T91" s="4">
        <f>T88</f>
        <v>670</v>
      </c>
      <c r="U91" s="4"/>
      <c r="V91" s="4">
        <f>V88</f>
        <v>5844</v>
      </c>
      <c r="W91" s="12">
        <v>-20</v>
      </c>
      <c r="X91" s="22">
        <f t="shared" si="20"/>
        <v>8229</v>
      </c>
    </row>
    <row r="92" spans="1:33">
      <c r="C92" s="34"/>
      <c r="D92" s="34"/>
      <c r="E92" s="34"/>
      <c r="Q92" s="14">
        <v>21</v>
      </c>
      <c r="R92" s="10">
        <v>251</v>
      </c>
      <c r="S92" s="33"/>
      <c r="T92" s="9">
        <v>1565</v>
      </c>
      <c r="U92" s="4"/>
      <c r="V92" s="4">
        <f>V88</f>
        <v>5844</v>
      </c>
      <c r="W92" s="12">
        <v>-15</v>
      </c>
      <c r="X92" s="22">
        <f t="shared" si="20"/>
        <v>8165</v>
      </c>
    </row>
    <row r="93" spans="1:33">
      <c r="C93" s="34"/>
      <c r="D93" s="34"/>
      <c r="E93" s="34"/>
      <c r="Q93" s="14">
        <v>22</v>
      </c>
      <c r="R93" s="10">
        <v>245</v>
      </c>
      <c r="S93" s="4"/>
      <c r="T93" s="4">
        <f>T92</f>
        <v>1565</v>
      </c>
      <c r="U93" s="4"/>
      <c r="V93" s="4">
        <f>V88</f>
        <v>5844</v>
      </c>
      <c r="W93" s="12">
        <v>-15</v>
      </c>
      <c r="X93" s="22">
        <f t="shared" si="20"/>
        <v>8159</v>
      </c>
    </row>
    <row r="94" spans="1:33">
      <c r="C94" s="34"/>
      <c r="D94" s="34"/>
      <c r="E94" s="34"/>
      <c r="Q94" s="14">
        <v>23</v>
      </c>
      <c r="R94" s="10">
        <v>1132</v>
      </c>
      <c r="S94" s="4"/>
      <c r="T94" s="4"/>
      <c r="U94" s="4">
        <f>D86</f>
        <v>5780</v>
      </c>
      <c r="V94" s="4">
        <f>E86</f>
        <v>565</v>
      </c>
      <c r="W94" s="12">
        <v>-3</v>
      </c>
      <c r="X94" s="22">
        <f>R94+S94+T94+U94+V94+W94+$AA$4+$U$4</f>
        <v>7979</v>
      </c>
    </row>
    <row r="95" spans="1:33">
      <c r="J95" t="s">
        <v>14</v>
      </c>
      <c r="Q95" s="14">
        <v>24</v>
      </c>
      <c r="R95" s="10">
        <v>244</v>
      </c>
      <c r="S95" s="4"/>
      <c r="T95" s="9">
        <v>825</v>
      </c>
      <c r="U95" s="4">
        <f>D86</f>
        <v>5780</v>
      </c>
      <c r="V95" s="4">
        <f>E86</f>
        <v>565</v>
      </c>
      <c r="W95" s="12">
        <v>-3</v>
      </c>
      <c r="X95" s="22">
        <f>R95+S95+T95+U95+V95+W95+$AA$4+$U$4</f>
        <v>7916</v>
      </c>
    </row>
    <row r="96" spans="1:33" ht="15" thickBot="1">
      <c r="Q96" s="16">
        <v>25</v>
      </c>
      <c r="R96" s="23">
        <v>237</v>
      </c>
      <c r="S96" s="17"/>
      <c r="T96" s="54">
        <f>T95</f>
        <v>825</v>
      </c>
      <c r="U96" s="17">
        <f>D86</f>
        <v>5780</v>
      </c>
      <c r="V96" s="17">
        <f>E86</f>
        <v>565</v>
      </c>
      <c r="W96" s="25">
        <v>-3</v>
      </c>
      <c r="X96" s="24">
        <f>R96+S96+T96+U96+V96+W96+$AA$4+$U$4</f>
        <v>7909</v>
      </c>
    </row>
    <row r="97" spans="21:23">
      <c r="U97" s="125" t="s">
        <v>94</v>
      </c>
      <c r="V97" t="s">
        <v>95</v>
      </c>
    </row>
    <row r="98" spans="21:23">
      <c r="V98" t="s">
        <v>96</v>
      </c>
      <c r="W98" s="126">
        <v>5775</v>
      </c>
    </row>
    <row r="99" spans="21:23">
      <c r="V99" t="s">
        <v>97</v>
      </c>
      <c r="W99" s="126">
        <v>5705</v>
      </c>
    </row>
    <row r="100" spans="21:23">
      <c r="V100" t="s">
        <v>98</v>
      </c>
      <c r="W100" s="126">
        <v>5855</v>
      </c>
    </row>
  </sheetData>
  <mergeCells count="102">
    <mergeCell ref="S41:X57"/>
    <mergeCell ref="A1:AD1"/>
    <mergeCell ref="A2:AD2"/>
    <mergeCell ref="A3:C3"/>
    <mergeCell ref="D3:G3"/>
    <mergeCell ref="I3:K3"/>
    <mergeCell ref="L3:M3"/>
    <mergeCell ref="N3:O3"/>
    <mergeCell ref="P3:Q3"/>
    <mergeCell ref="R3:T3"/>
    <mergeCell ref="U3:V3"/>
    <mergeCell ref="U4:V4"/>
    <mergeCell ref="W4:X4"/>
    <mergeCell ref="Y4:Z4"/>
    <mergeCell ref="AA4:AB4"/>
    <mergeCell ref="AC4:AD4"/>
    <mergeCell ref="A5:AD5"/>
    <mergeCell ref="W3:X3"/>
    <mergeCell ref="Y3:Z3"/>
    <mergeCell ref="AA3:AB3"/>
    <mergeCell ref="AC3:AD3"/>
    <mergeCell ref="A4:C4"/>
    <mergeCell ref="D4:G4"/>
    <mergeCell ref="I4:K4"/>
    <mergeCell ref="L4:M4"/>
    <mergeCell ref="N4:O4"/>
    <mergeCell ref="P4:Q4"/>
    <mergeCell ref="A6:F6"/>
    <mergeCell ref="G6:L6"/>
    <mergeCell ref="M6:R6"/>
    <mergeCell ref="S6:X6"/>
    <mergeCell ref="Y6:AD6"/>
    <mergeCell ref="A8:F15"/>
    <mergeCell ref="G8:L24"/>
    <mergeCell ref="R8:R32"/>
    <mergeCell ref="Y8:AD20"/>
    <mergeCell ref="S8:X24"/>
    <mergeCell ref="X25:X32"/>
    <mergeCell ref="A61:F61"/>
    <mergeCell ref="I61:N61"/>
    <mergeCell ref="P61:AD61"/>
    <mergeCell ref="P62:AD66"/>
    <mergeCell ref="A70:G70"/>
    <mergeCell ref="I70:O70"/>
    <mergeCell ref="Q70:X70"/>
    <mergeCell ref="Z70:AG70"/>
    <mergeCell ref="F16:F32"/>
    <mergeCell ref="AD21:AD32"/>
    <mergeCell ref="L25:L32"/>
    <mergeCell ref="G41:L57"/>
    <mergeCell ref="Y45:AD57"/>
    <mergeCell ref="A50:F57"/>
    <mergeCell ref="AF29:AF32"/>
    <mergeCell ref="AG29:AG32"/>
    <mergeCell ref="AF50:AJ51"/>
    <mergeCell ref="AF41:AF46"/>
    <mergeCell ref="AG41:AG46"/>
    <mergeCell ref="AH41:AH46"/>
    <mergeCell ref="AI41:AI46"/>
    <mergeCell ref="AJ41:AJ46"/>
    <mergeCell ref="AF47:AF49"/>
    <mergeCell ref="AG47:AG49"/>
    <mergeCell ref="I81:O81"/>
    <mergeCell ref="AF6:AJ6"/>
    <mergeCell ref="AF7:AJ8"/>
    <mergeCell ref="AF9:AJ10"/>
    <mergeCell ref="AF11:AJ12"/>
    <mergeCell ref="AF13:AJ13"/>
    <mergeCell ref="AF14:AG14"/>
    <mergeCell ref="AH14:AI14"/>
    <mergeCell ref="AJ14:AJ15"/>
    <mergeCell ref="AF16:AF18"/>
    <mergeCell ref="AG16:AG18"/>
    <mergeCell ref="AH16:AH18"/>
    <mergeCell ref="AI16:AI18"/>
    <mergeCell ref="AJ16:AJ18"/>
    <mergeCell ref="AF19:AF24"/>
    <mergeCell ref="AG19:AG24"/>
    <mergeCell ref="AH19:AH24"/>
    <mergeCell ref="AI19:AI24"/>
    <mergeCell ref="AJ19:AJ24"/>
    <mergeCell ref="AF25:AF28"/>
    <mergeCell ref="AG25:AG28"/>
    <mergeCell ref="AH25:AH28"/>
    <mergeCell ref="AI25:AI28"/>
    <mergeCell ref="AJ25:AJ28"/>
    <mergeCell ref="AH47:AH49"/>
    <mergeCell ref="AI47:AI49"/>
    <mergeCell ref="AJ47:AJ49"/>
    <mergeCell ref="AH29:AH32"/>
    <mergeCell ref="AI29:AI32"/>
    <mergeCell ref="AJ29:AJ32"/>
    <mergeCell ref="AF33:AF36"/>
    <mergeCell ref="AG33:AG36"/>
    <mergeCell ref="AH33:AH36"/>
    <mergeCell ref="AI33:AI36"/>
    <mergeCell ref="AJ33:AJ36"/>
    <mergeCell ref="AF37:AF40"/>
    <mergeCell ref="AG37:AG40"/>
    <mergeCell ref="AH37:AH40"/>
    <mergeCell ref="AI37:AI40"/>
    <mergeCell ref="AJ37:AJ40"/>
  </mergeCells>
  <conditionalFormatting sqref="K25:K40">
    <cfRule type="containsBlanks" priority="16" stopIfTrue="1">
      <formula>LEN(TRIM(K25))=0</formula>
    </cfRule>
    <cfRule type="cellIs" dxfId="19" priority="17" stopIfTrue="1" operator="between">
      <formula>-$R$4</formula>
      <formula>$R$4</formula>
    </cfRule>
    <cfRule type="cellIs" dxfId="18" priority="18" stopIfTrue="1" operator="between">
      <formula>$R$4</formula>
      <formula>$S$4</formula>
    </cfRule>
    <cfRule type="cellIs" dxfId="17" priority="19" stopIfTrue="1" operator="between">
      <formula>-$R$4</formula>
      <formula>-$S$4</formula>
    </cfRule>
    <cfRule type="cellIs" dxfId="16" priority="20" operator="notBetween">
      <formula>-$S$4</formula>
      <formula>$S$4</formula>
    </cfRule>
  </conditionalFormatting>
  <conditionalFormatting sqref="Q8:Q57 E16:E49">
    <cfRule type="containsBlanks" priority="21" stopIfTrue="1">
      <formula>LEN(TRIM(E8))=0</formula>
    </cfRule>
    <cfRule type="cellIs" dxfId="15" priority="22" stopIfTrue="1" operator="between">
      <formula>-$R$4</formula>
      <formula>$R$4</formula>
    </cfRule>
    <cfRule type="cellIs" dxfId="14" priority="23" stopIfTrue="1" operator="between">
      <formula>$R$4</formula>
      <formula>$S$4</formula>
    </cfRule>
    <cfRule type="cellIs" dxfId="13" priority="24" stopIfTrue="1" operator="between">
      <formula>-$R$4</formula>
      <formula>-$S$4</formula>
    </cfRule>
    <cfRule type="cellIs" dxfId="12" priority="25" operator="notBetween">
      <formula>-$S$4</formula>
      <formula>$S$4</formula>
    </cfRule>
  </conditionalFormatting>
  <conditionalFormatting sqref="W25:W40">
    <cfRule type="containsBlanks" priority="1" stopIfTrue="1">
      <formula>LEN(TRIM(W25))=0</formula>
    </cfRule>
    <cfRule type="cellIs" dxfId="11" priority="2" stopIfTrue="1" operator="between">
      <formula>-$R$4</formula>
      <formula>$R$4</formula>
    </cfRule>
    <cfRule type="cellIs" dxfId="10" priority="3" stopIfTrue="1" operator="between">
      <formula>$R$4</formula>
      <formula>$S$4</formula>
    </cfRule>
    <cfRule type="cellIs" dxfId="9" priority="4" stopIfTrue="1" operator="between">
      <formula>-$R$4</formula>
      <formula>-$S$4</formula>
    </cfRule>
    <cfRule type="cellIs" dxfId="8" priority="5" operator="notBetween">
      <formula>-$S$4</formula>
      <formula>$S$4</formula>
    </cfRule>
  </conditionalFormatting>
  <conditionalFormatting sqref="AC21:AC44">
    <cfRule type="containsBlanks" priority="6" stopIfTrue="1">
      <formula>LEN(TRIM(AC21))=0</formula>
    </cfRule>
    <cfRule type="cellIs" dxfId="7" priority="7" stopIfTrue="1" operator="between">
      <formula>-$R$4</formula>
      <formula>$R$4</formula>
    </cfRule>
    <cfRule type="cellIs" dxfId="6" priority="8" stopIfTrue="1" operator="between">
      <formula>$R$4</formula>
      <formula>$S$4</formula>
    </cfRule>
    <cfRule type="cellIs" dxfId="5" priority="9" stopIfTrue="1" operator="between">
      <formula>-$R$4</formula>
      <formula>-$S$4</formula>
    </cfRule>
    <cfRule type="cellIs" dxfId="4" priority="10" operator="notBetween">
      <formula>-$S$4</formula>
      <formula>$S$4</formula>
    </cfRule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484E0-8D6D-4617-8710-E88410676A2B}">
  <dimension ref="A1:I62"/>
  <sheetViews>
    <sheetView workbookViewId="0">
      <selection activeCell="K33" sqref="K33"/>
    </sheetView>
  </sheetViews>
  <sheetFormatPr baseColWidth="10" defaultColWidth="9" defaultRowHeight="14.6"/>
  <cols>
    <col min="1" max="16384" width="9" style="108"/>
  </cols>
  <sheetData>
    <row r="1" spans="1:9" ht="17.600000000000001">
      <c r="A1" s="105" t="s">
        <v>52</v>
      </c>
      <c r="B1" s="106"/>
      <c r="C1" s="107"/>
      <c r="D1" s="106"/>
      <c r="E1" s="106"/>
      <c r="F1" s="106"/>
      <c r="G1" s="106"/>
      <c r="H1" s="106"/>
    </row>
    <row r="2" spans="1:9" ht="10" customHeight="1">
      <c r="A2" s="106"/>
      <c r="B2" s="106"/>
      <c r="C2" s="107"/>
      <c r="D2" s="106"/>
      <c r="E2" s="106"/>
      <c r="F2" s="106"/>
      <c r="G2" s="106"/>
      <c r="H2" s="106"/>
    </row>
    <row r="3" spans="1:9" ht="18" customHeight="1">
      <c r="A3" s="259" t="s">
        <v>53</v>
      </c>
      <c r="B3" s="260"/>
      <c r="C3" s="261" t="s">
        <v>106</v>
      </c>
      <c r="D3" s="261"/>
      <c r="E3" s="109"/>
      <c r="F3" s="109"/>
      <c r="G3" s="109" t="s">
        <v>54</v>
      </c>
      <c r="H3" s="261" t="str">
        <f>'[1]Line calc'!H3:I3</f>
        <v>all sizes</v>
      </c>
      <c r="I3" s="262"/>
    </row>
    <row r="4" spans="1:9" ht="18" customHeight="1">
      <c r="A4" s="263" t="s">
        <v>55</v>
      </c>
      <c r="B4" s="264"/>
      <c r="C4" s="265" t="s">
        <v>56</v>
      </c>
      <c r="D4" s="265"/>
      <c r="E4" s="110"/>
      <c r="F4" s="110"/>
      <c r="G4" s="110" t="s">
        <v>57</v>
      </c>
      <c r="H4" s="266">
        <v>44950</v>
      </c>
      <c r="I4" s="267"/>
    </row>
    <row r="5" spans="1:9" ht="14.5" customHeight="1"/>
    <row r="6" spans="1:9" ht="14.5" customHeight="1"/>
    <row r="7" spans="1:9" ht="14.5" customHeight="1"/>
    <row r="8" spans="1:9" ht="14.5" customHeight="1"/>
    <row r="9" spans="1:9" ht="14.5" customHeight="1"/>
    <row r="10" spans="1:9" ht="14.5" customHeight="1"/>
    <row r="11" spans="1:9" ht="14.5" customHeight="1"/>
    <row r="12" spans="1:9" ht="14.5" customHeight="1"/>
    <row r="13" spans="1:9" ht="14.5" customHeight="1"/>
    <row r="14" spans="1:9" ht="14.5" customHeight="1"/>
    <row r="15" spans="1:9" ht="14.5" customHeight="1"/>
    <row r="16" spans="1:9" ht="14.5" customHeight="1"/>
    <row r="17" ht="14.5" customHeight="1"/>
    <row r="18" ht="14.5" customHeight="1"/>
    <row r="19" ht="14.5" customHeight="1"/>
    <row r="20" ht="14.5" customHeight="1"/>
    <row r="21" ht="14.5" customHeight="1"/>
    <row r="22" ht="14.5" customHeight="1"/>
    <row r="23" ht="14.5" customHeight="1"/>
    <row r="24" ht="14.5" customHeight="1"/>
    <row r="25" ht="14.5" customHeight="1"/>
    <row r="26" ht="14.5" customHeight="1"/>
    <row r="27" ht="14.5" customHeight="1"/>
    <row r="28" ht="14.5" customHeight="1"/>
    <row r="29" ht="14.5" customHeight="1"/>
    <row r="30" ht="14.5" customHeight="1"/>
    <row r="31" ht="14.5" customHeight="1"/>
    <row r="32" ht="14.5" customHeight="1"/>
    <row r="33" ht="14.5" customHeight="1"/>
    <row r="34" ht="14.5" customHeight="1"/>
    <row r="35" ht="14.5" customHeight="1"/>
    <row r="36" ht="14.5" customHeight="1"/>
    <row r="37" ht="14.5" customHeight="1"/>
    <row r="38" ht="14.5" customHeight="1"/>
    <row r="39" ht="14.5" customHeight="1"/>
    <row r="40" ht="14.5" customHeight="1"/>
    <row r="41" ht="14.5" customHeight="1"/>
    <row r="42" ht="14.5" customHeight="1"/>
    <row r="43" ht="14.5" customHeight="1"/>
    <row r="44" ht="14.5" customHeight="1"/>
    <row r="45" ht="14.5" customHeight="1"/>
    <row r="46" ht="14.5" customHeight="1"/>
    <row r="47" ht="14.5" customHeight="1"/>
    <row r="48" ht="14.5" customHeight="1"/>
    <row r="49" ht="14.5" customHeight="1"/>
    <row r="50" ht="14.5" customHeight="1"/>
    <row r="51" ht="14.5" customHeight="1"/>
    <row r="52" ht="14.5" customHeight="1"/>
    <row r="53" ht="14.5" customHeight="1"/>
    <row r="54" ht="14.5" customHeight="1"/>
    <row r="55" ht="14.5" customHeight="1"/>
    <row r="56" ht="14.5" customHeight="1"/>
    <row r="57" ht="14.5" customHeight="1"/>
    <row r="58" ht="14.5" customHeight="1"/>
    <row r="59" ht="14.5" customHeight="1"/>
    <row r="60" ht="14.5" customHeight="1"/>
    <row r="61" ht="14.5" customHeight="1"/>
    <row r="62" ht="14.5" customHeight="1"/>
  </sheetData>
  <mergeCells count="6">
    <mergeCell ref="A3:B3"/>
    <mergeCell ref="C3:D3"/>
    <mergeCell ref="H3:I3"/>
    <mergeCell ref="A4:B4"/>
    <mergeCell ref="C4:D4"/>
    <mergeCell ref="H4:I4"/>
  </mergeCells>
  <conditionalFormatting sqref="C1:C2">
    <cfRule type="containsErrors" dxfId="3" priority="5">
      <formula>ISERROR(C1)</formula>
    </cfRule>
  </conditionalFormatting>
  <conditionalFormatting sqref="E1:H2">
    <cfRule type="cellIs" dxfId="2" priority="1" operator="equal">
      <formula>0</formula>
    </cfRule>
  </conditionalFormatting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98CBF-80DE-4C4C-AEEF-104C9C35EEB4}">
  <dimension ref="A1:L61"/>
  <sheetViews>
    <sheetView workbookViewId="0"/>
  </sheetViews>
  <sheetFormatPr baseColWidth="10" defaultColWidth="9" defaultRowHeight="14.6"/>
  <cols>
    <col min="1" max="16384" width="9" style="108"/>
  </cols>
  <sheetData>
    <row r="1" spans="1:12" ht="17.600000000000001">
      <c r="A1" s="105" t="s">
        <v>58</v>
      </c>
      <c r="B1" s="106"/>
      <c r="C1" s="107"/>
      <c r="D1" s="106"/>
      <c r="E1" s="106"/>
      <c r="F1" s="106"/>
      <c r="G1" s="106"/>
      <c r="H1" s="106"/>
    </row>
    <row r="2" spans="1:12" ht="10" customHeight="1">
      <c r="A2" s="106"/>
      <c r="B2" s="106"/>
      <c r="C2" s="107"/>
      <c r="D2" s="106"/>
      <c r="E2" s="106"/>
      <c r="F2" s="106"/>
      <c r="G2" s="106"/>
      <c r="H2" s="106"/>
    </row>
    <row r="3" spans="1:12" ht="18" customHeight="1">
      <c r="A3" s="259" t="s">
        <v>53</v>
      </c>
      <c r="B3" s="260"/>
      <c r="C3" s="114" t="s">
        <v>74</v>
      </c>
      <c r="D3" s="114"/>
      <c r="E3" s="115"/>
      <c r="F3" s="109"/>
      <c r="G3" s="109" t="s">
        <v>54</v>
      </c>
      <c r="H3" s="261" t="str">
        <f>'[1]Line calc'!H3:I3</f>
        <v>all sizes</v>
      </c>
      <c r="I3" s="262"/>
    </row>
    <row r="4" spans="1:12" ht="18" customHeight="1">
      <c r="A4" s="263" t="s">
        <v>55</v>
      </c>
      <c r="B4" s="264"/>
      <c r="C4" s="265" t="s">
        <v>56</v>
      </c>
      <c r="D4" s="265"/>
      <c r="E4" s="110"/>
      <c r="F4" s="110"/>
      <c r="G4" s="110" t="s">
        <v>57</v>
      </c>
      <c r="H4" s="266">
        <v>44749</v>
      </c>
      <c r="I4" s="267"/>
    </row>
    <row r="6" spans="1:12" ht="14.5" customHeight="1"/>
    <row r="7" spans="1:12" ht="14.5" customHeight="1">
      <c r="A7" s="272" t="s">
        <v>59</v>
      </c>
      <c r="B7" s="272"/>
      <c r="C7" s="272"/>
      <c r="D7" s="272"/>
      <c r="F7" s="273" t="s">
        <v>60</v>
      </c>
      <c r="G7" s="273"/>
      <c r="H7" s="273"/>
      <c r="I7" s="273"/>
      <c r="J7" s="273"/>
      <c r="K7" s="273"/>
      <c r="L7" s="273"/>
    </row>
    <row r="8" spans="1:12" ht="14.5" customHeight="1">
      <c r="A8" s="274" t="s">
        <v>58</v>
      </c>
      <c r="B8" s="274"/>
      <c r="C8" s="274" t="s">
        <v>61</v>
      </c>
      <c r="D8" s="274"/>
      <c r="F8" s="111" t="s">
        <v>62</v>
      </c>
      <c r="G8" s="275" t="s">
        <v>63</v>
      </c>
      <c r="H8" s="276"/>
      <c r="I8" s="112" t="s">
        <v>64</v>
      </c>
      <c r="J8" s="112" t="s">
        <v>65</v>
      </c>
      <c r="K8" s="112" t="s">
        <v>75</v>
      </c>
      <c r="L8" s="112" t="s">
        <v>66</v>
      </c>
    </row>
    <row r="9" spans="1:12" ht="14.5" customHeight="1">
      <c r="A9" s="277" t="s">
        <v>64</v>
      </c>
      <c r="B9" s="277"/>
      <c r="C9" s="277" t="s">
        <v>67</v>
      </c>
      <c r="D9" s="277"/>
      <c r="F9" s="278" t="s">
        <v>77</v>
      </c>
      <c r="G9" s="278" t="s">
        <v>69</v>
      </c>
      <c r="H9" s="278"/>
      <c r="I9" s="113">
        <v>520</v>
      </c>
      <c r="J9" s="113">
        <v>485</v>
      </c>
      <c r="K9" s="113">
        <v>505</v>
      </c>
      <c r="L9" s="113">
        <v>520</v>
      </c>
    </row>
    <row r="10" spans="1:12" ht="14.5" customHeight="1">
      <c r="A10" s="277" t="s">
        <v>70</v>
      </c>
      <c r="B10" s="277"/>
      <c r="C10" s="277" t="s">
        <v>71</v>
      </c>
      <c r="D10" s="277"/>
      <c r="F10" s="278"/>
      <c r="G10" s="268" t="s">
        <v>72</v>
      </c>
      <c r="H10" s="269"/>
      <c r="I10" s="112" t="s">
        <v>81</v>
      </c>
      <c r="J10" s="112" t="s">
        <v>80</v>
      </c>
      <c r="K10" s="112" t="s">
        <v>43</v>
      </c>
      <c r="L10" s="112" t="s">
        <v>66</v>
      </c>
    </row>
    <row r="11" spans="1:12" ht="14.5" customHeight="1">
      <c r="A11" s="277" t="s">
        <v>75</v>
      </c>
      <c r="B11" s="277"/>
      <c r="C11" s="277" t="s">
        <v>32</v>
      </c>
      <c r="D11" s="277"/>
      <c r="F11" s="278"/>
      <c r="G11" s="270"/>
      <c r="H11" s="271"/>
      <c r="I11" s="113">
        <v>142</v>
      </c>
      <c r="J11" s="113">
        <v>135</v>
      </c>
      <c r="K11" s="113">
        <v>75</v>
      </c>
      <c r="L11" s="113">
        <v>520</v>
      </c>
    </row>
    <row r="12" spans="1:12" ht="14.5" customHeight="1">
      <c r="A12" s="277" t="s">
        <v>66</v>
      </c>
      <c r="B12" s="277"/>
      <c r="C12" s="277" t="s">
        <v>76</v>
      </c>
      <c r="D12" s="277"/>
      <c r="F12" s="280" t="s">
        <v>73</v>
      </c>
      <c r="G12" s="280"/>
      <c r="H12" s="280"/>
      <c r="I12" s="117"/>
      <c r="J12" s="117"/>
      <c r="K12" s="117"/>
      <c r="L12" s="117"/>
    </row>
    <row r="13" spans="1:12" ht="14.5" customHeight="1">
      <c r="F13" s="116"/>
      <c r="G13" s="279"/>
      <c r="H13" s="279"/>
      <c r="I13" s="117"/>
      <c r="J13" s="117"/>
      <c r="K13" s="117"/>
      <c r="L13" s="117"/>
    </row>
    <row r="14" spans="1:12" ht="14.5" customHeight="1">
      <c r="F14" s="116"/>
      <c r="G14" s="279"/>
      <c r="H14" s="279"/>
      <c r="I14" s="117"/>
      <c r="J14" s="117"/>
      <c r="K14" s="117"/>
      <c r="L14" s="117"/>
    </row>
    <row r="15" spans="1:12" ht="14.5" customHeight="1"/>
    <row r="16" spans="1:12" ht="14.5" customHeight="1"/>
    <row r="17" ht="14.5" customHeight="1"/>
    <row r="18" ht="14.5" customHeight="1"/>
    <row r="19" ht="14.5" customHeight="1"/>
    <row r="20" ht="14.5" customHeight="1"/>
    <row r="21" ht="14.5" customHeight="1"/>
    <row r="22" ht="14.5" customHeight="1"/>
    <row r="23" ht="14.5" customHeight="1"/>
    <row r="24" ht="14.5" customHeight="1"/>
    <row r="25" ht="14.5" customHeight="1"/>
    <row r="26" ht="14.5" customHeight="1"/>
    <row r="27" ht="14.5" customHeight="1"/>
    <row r="28" ht="14.5" customHeight="1"/>
    <row r="29" ht="14.5" customHeight="1"/>
    <row r="30" ht="14.5" customHeight="1"/>
    <row r="31" ht="14.5" customHeight="1"/>
    <row r="32" ht="14.5" customHeight="1"/>
    <row r="33" ht="14.5" customHeight="1"/>
    <row r="34" ht="14.5" customHeight="1"/>
    <row r="35" ht="14.5" customHeight="1"/>
    <row r="36" ht="14.5" customHeight="1"/>
    <row r="37" ht="14.5" customHeight="1"/>
    <row r="38" ht="14.5" customHeight="1"/>
    <row r="39" ht="14.5" customHeight="1"/>
    <row r="40" ht="14.5" customHeight="1"/>
    <row r="41" ht="14.5" customHeight="1"/>
    <row r="42" ht="14.5" customHeight="1"/>
    <row r="43" ht="14.5" customHeight="1"/>
    <row r="44" ht="14.5" customHeight="1"/>
    <row r="45" ht="14.5" customHeight="1"/>
    <row r="46" ht="14.5" customHeight="1"/>
    <row r="47" ht="14.5" customHeight="1"/>
    <row r="48" ht="14.5" customHeight="1"/>
    <row r="49" ht="14.5" customHeight="1"/>
    <row r="50" ht="14.5" customHeight="1"/>
    <row r="51" ht="14.5" customHeight="1"/>
    <row r="52" ht="14.5" customHeight="1"/>
    <row r="53" ht="14.5" customHeight="1"/>
    <row r="54" ht="14.5" customHeight="1"/>
    <row r="55" ht="14.5" customHeight="1"/>
    <row r="56" ht="14.5" customHeight="1"/>
    <row r="57" ht="14.5" customHeight="1"/>
    <row r="58" ht="14.5" customHeight="1"/>
    <row r="59" ht="14.5" customHeight="1"/>
    <row r="60" ht="14.5" customHeight="1"/>
    <row r="61" ht="14.5" customHeight="1"/>
  </sheetData>
  <mergeCells count="24">
    <mergeCell ref="A12:B12"/>
    <mergeCell ref="C12:D12"/>
    <mergeCell ref="G13:H13"/>
    <mergeCell ref="G14:H14"/>
    <mergeCell ref="F12:H12"/>
    <mergeCell ref="G10:H11"/>
    <mergeCell ref="A7:D7"/>
    <mergeCell ref="F7:L7"/>
    <mergeCell ref="A8:B8"/>
    <mergeCell ref="C8:D8"/>
    <mergeCell ref="G8:H8"/>
    <mergeCell ref="A9:B9"/>
    <mergeCell ref="C9:D9"/>
    <mergeCell ref="G9:H9"/>
    <mergeCell ref="A10:B10"/>
    <mergeCell ref="C10:D10"/>
    <mergeCell ref="A11:B11"/>
    <mergeCell ref="C11:D11"/>
    <mergeCell ref="F9:F11"/>
    <mergeCell ref="A3:B3"/>
    <mergeCell ref="H3:I3"/>
    <mergeCell ref="A4:B4"/>
    <mergeCell ref="C4:D4"/>
    <mergeCell ref="H4:I4"/>
  </mergeCells>
  <conditionalFormatting sqref="C1:C2">
    <cfRule type="containsErrors" dxfId="1" priority="5">
      <formula>ISERROR(C1)</formula>
    </cfRule>
  </conditionalFormatting>
  <conditionalFormatting sqref="E1:H2">
    <cfRule type="cellIs" dxfId="0" priority="1" operator="equal">
      <formula>0</formula>
    </cfRule>
  </conditionalFormatting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S</vt:lpstr>
      <vt:lpstr>SM</vt:lpstr>
      <vt:lpstr>M</vt:lpstr>
      <vt:lpstr>ML</vt:lpstr>
      <vt:lpstr>L</vt:lpstr>
      <vt:lpstr>XL</vt:lpstr>
      <vt:lpstr>Line plan</vt:lpstr>
      <vt:lpstr>Riser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Torsten Siegel</cp:lastModifiedBy>
  <dcterms:created xsi:type="dcterms:W3CDTF">2016-09-12T05:34:55Z</dcterms:created>
  <dcterms:modified xsi:type="dcterms:W3CDTF">2024-10-30T15:05:08Z</dcterms:modified>
</cp:coreProperties>
</file>